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ull List" sheetId="1" r:id="rId4"/>
    <sheet state="visible" name="CO" sheetId="2" r:id="rId5"/>
    <sheet state="visible" name="MD" sheetId="3" r:id="rId6"/>
    <sheet state="visible" name="OR" sheetId="4" r:id="rId7"/>
    <sheet state="visible" name="WA" sheetId="5" r:id="rId8"/>
    <sheet state="visible" name="Calculations" sheetId="6" r:id="rId9"/>
    <sheet state="hidden" name="De-Duped" sheetId="7" r:id="rId10"/>
    <sheet state="hidden" name="Rankings" sheetId="8" r:id="rId11"/>
    <sheet state="hidden" name="Conditions Treated" sheetId="9" r:id="rId12"/>
  </sheets>
  <definedNames/>
  <calcPr/>
</workbook>
</file>

<file path=xl/sharedStrings.xml><?xml version="1.0" encoding="utf-8"?>
<sst xmlns="http://schemas.openxmlformats.org/spreadsheetml/2006/main" count="8533" uniqueCount="1550">
  <si>
    <t>State</t>
  </si>
  <si>
    <t>Drug Name</t>
  </si>
  <si>
    <t>Disabling Condition Ranking</t>
  </si>
  <si>
    <t>Condition Type</t>
  </si>
  <si>
    <t>Conditions Treated</t>
  </si>
  <si>
    <t>Indications and Usage</t>
  </si>
  <si>
    <t>CO</t>
  </si>
  <si>
    <t>ACTHAR</t>
  </si>
  <si>
    <t>Autoimmune Disorders, Endocrine Disorders</t>
  </si>
  <si>
    <t>INDICATIONS AND USAGE H.P. Acthar Gel (Repository Corticotropin Injection) is indicated for diagnostic testing of adrenocortical function. H.P. Acthar Gel (Repository Corticotropin Injection) has limited therapeutic value in those conditions responsive to corticosteroid therapy; in such cases, corticosteroid therapy is considered to be the treatment of choice. H.P. Acthar Gel (Repository Corticotropin Injection) may be employed in the following disorders: ENDOCRINE DISORDERS: Nonsuppurative thyroiditis; Hypercalcemia associated with cancer. NERVOUS SYSTEM DISEASES: Acute exacerbations of multiple sclerosis. RHEUMATIC DISORDERS: As adjunctive therapy for short-term administration (to tide the patient over an acute episode or exacerbation) in: Psoriatic arthritis; Rheumatoid arthritis, including juvenile rheumatoid arthritis (selected cases may require low-dose maintenance therapy); Ankylosing spondylitis; Acute and subacute bursitis; Acute nonspecific tenosynovitis; Acute gouty arthritis; Post-traumatic arthritis; Synovitis of osteoarthritis; Epicondylitis. COLLAGEN DISEASES: During an exacerbation or as maintenance therapy in selected cases of: Systemic lupus erythematosus; Systemic dermatomyositis (polymyositis); Acute rheumatic carditis. DERMATOLOGIC DISEASES: Pemphigus; Bullous dermatitis herpetiformis; Severe erythema multiforme (Stevens-Johnson syndrome); Exfoliative dermatitis; Severe psoriasis; Severe seborrheic dermatitis; Mycosis fungoides. ALLERGIC STATES: Control of severe or incapacitating allergic conditions intractable to adequate trials of conventional treatment: Seasonal or perennial allergic rhinitis; Bronchial asthma; Contact dermatitis; Atopic dermatitis; Serum sickness. OPHTHALMIC DISEASES: Severe acute and chronic allergic and inflammatory processes involving the eye and its adnexa such as: Allergic conjunctivitis; Keratitis; Herpes zoster ophthalmicus; Iritis and iridocyclitis; Diffuse posterior uveitis and choroiditis; Optic neuritis; Sympathetic ophthalmia; Chorioretinitis; Anterior segment inflammation; Allergic corneal marginal ulcers. RESPIRATORY DISEASES: Symptomatic sarcoidosis; Loeffler's syndrome not manageable by other means; Berylliosis; Fulminating or disseminated pulmonary tuberculosis when used concurrently with antituberculous chemotherapy; Aspiration pneumonitis. HEMATOLOGIC DISORDERS: Acquired (autoimmune) hemolytic anemia; Secondary thrombocytopenia in adults; Erythroblastopenia (RBC anemia); Congenital (erythroid) hypoplastic anemia. NEOPLASTIC DISEASES: For palliative management of: Leukemias and lymphomas in adults; Acute leukemia of childhood. EDEMATOUS STATE: To induce a diuresis or a remission of proteinuria in the nephrotic syndrome without uremia of the idiopathic type or that due to lupus erythematosus. GASTROINTESTINAL DISEASES: To tide the patient over a critical period of the disease in: Ulcerative colitis; Regional enteritis. MISCELLANEOUS: Tuberculous meningitis with subarachnoid block or impending block when used concurrently with appropriate antituberculous chemotherapy; Trichinosis with neurologic or myocardial involvement.</t>
  </si>
  <si>
    <t>ACTIMMUNE</t>
  </si>
  <si>
    <t>Genetic Disorders</t>
  </si>
  <si>
    <t>INDICATIONS AND USAGE ACTIMMUNE is indicated for reducing the frequency and severity of serious infections associated with Chronic Granulomatous Disease. ACTIMMUNE is indicated for delaying time to disease progression in patients with severe, malignant osteopetrosis.</t>
  </si>
  <si>
    <t>ADAKVEO</t>
  </si>
  <si>
    <t>Hematological Disorders</t>
  </si>
  <si>
    <t>1 INDICATIONS AND USAGE ADAKVEO ® is indicated to reduce the frequency of vaso-occlusive crises (VOCs) in adults and pediatric patients aged 16 years and older with sickle cell disease. ADAKVEO is a selectin blocker indicated to reduce the frequency of vasoocclusive crises in adults and pediatric patients aged 16 years and older with sickle cell disease.</t>
  </si>
  <si>
    <t>ADCETRIS</t>
  </si>
  <si>
    <t>Cancer</t>
  </si>
  <si>
    <t>1 INDICATIONS AND USAGE ADCETRIS is a CD30-directed antibody and microtubule inhibitor conjugate indicated for treatment of: Adult patients with previously untreated Stage III or IV classical Hodgkin lymphoma (cHL), in combination with doxorubicin, vinblastine, and dacarbazine ( 1.1 ). Pediatric patients 2 years and older with previously untreated high risk classical Hodgkin lymphoma (cHL), in combination with doxorubicin, vincristine, etoposide, prednisone, and cyclophosphamide ( 1.2 ). Adult patients with classical Hodgkin lymphoma (cHL) at high risk of relapse or progression as post-autologous hematopoietic stem cell transplantation (auto-HSCT) consolidation ( 1.3 ). Adult patients with classical Hodgkin lymphoma (cHL) after failure of auto-HSCT or after failure of at least two prior multi-agent chemotherapy regimens in patients who are not auto-HSCT candidates ( 1.4 ). Adult patients with previously untreated systemic anaplastic large cell lymphoma (sALCL) or other CD30-expressing peripheral T-cell lymphomas (PTCL), including angioimmunoblastic T-cell lymphoma and PTCL not otherwise specified, in combination with cyclophosphamide, doxorubicin, and prednisone ( 1.5 ). Adult patients with systemic anaplastic large cell lymphoma (sALCL) after failure of at least one prior multi-agent chemotherapy regimen ( 1.6 ). Adult patients with primary cutaneous anaplastic large cell lymphoma (pcALCL) or CD30-expressing mycosis fungoides (MF) who have received prior systemic therapy ( 1.7 ). 1.1 Previously Untreated Stage III or IV Classical Hodgkin Lymphoma (cHL), in Combination with Chemotherapy ADCETRIS is indicated for the treatment of adult patients with previously untreated Stage III or IV cHL, in combination with doxorubicin, vinblastine, and dacarbazine. 1.2 Previously Untreated High Risk Classical Hodgkin Lymphoma (cHL), in Combination with Chemotherapy ADCETRIS is indicated for the treatment of pediatric patients 2 years and older with previously untreated high risk cHL, in combination with doxorubicin, vincristine, etoposide, prednisone, and cyclophosphamide. 1.3 Classical Hodgkin Lymphoma (cHL) Consolidation ADCETRIS is indicated for the treatment of adult patients with cHL at high risk of relapse or progression as post-autologous hematopoietic stem cell transplantation (auto-HSCT) consolidation. 1.4 Relapsed Classical Hodgkin Lymphoma (cHL) ADCETRIS is indicated for the treatment of adult patients with cHL after failure of auto-HSCT or after failure of at least two prior multi-agent chemotherapy regimens in patients who are not auto-HSCT candidates. 1.5 Previously Untreated Systemic Anaplastic Large Cell Lymphoma (sALCL) or Other CD30-Expressing Peripheral T-cell Lymphomas (PTCL), in Combination with Chemotherapy ADCETRIS is indicated for the treatment of adult patients with previously untreated sALCL or other CD30-expressing PTCL, including angioimmunoblastic T-cell lymphoma and PTCL not otherwise specified, in combination with cyclophosphamide, doxorubicin, and prednisone. 1.6 Relapsed Systemic Anaplastic Large Cell Lymphoma (sALCL) ADCETRIS is indicated for the treatment of adult patients with sALCL after failure of at least one prior multi-agent chemotherapy regimen. 1.7 Relapsed Primary Cutaneous Anaplastic Large Cell Lymphoma (pcALCL) or CD30-Expressing Mycosis Fungoides (MF) ADCETRIS is indicated for the treatment of adult patients with pcALCL or CD30-expressing MF who have received prior systemic therapy.</t>
  </si>
  <si>
    <t>ADEMPAS</t>
  </si>
  <si>
    <t>Cardiovascular Disorders</t>
  </si>
  <si>
    <t>1 INDICATIONS AND USAGE Adempas is a soluble guanylate cyclase (sGC) stimulator indicated for the treatment of adults with: • Persistent/recurrent Chronic Thromboembolic Pulmonary Hypertension (CTEPH) (WHO Group 4) after surgical treatment or inoperable CTEPH to improve exercise capacity and WHO functional class. ( 1.1 ) • Pulmonary Arterial Hypertension (PAH) (WHO Group 1) to improve exercise capacity, improve WHO functional class and to delay clinical worsening. ( 1.2 ) 1.1 Chronic-Thromboembolic Pulmonary Hypertension Adempas is indicated for the treatment of adults with persistent/recurrent chronic thromboembolic pulmonary hypertension (CTEPH), (WHO Group 4) after surgical treatment, or inoperable CTEPH, to improve exercise capacity and WHO functional class [see Clinical Studies ( 14.1 )]. 1.2 Pulmonary Arterial Hypertension Adempas is indicated for the treatment of adults with pulmonary arterial hypertension (PAH), (WHO Group 1), to improve exercise capacity, WHO functional class and to delay clinical worsening. Efficacy was shown in patients on Adempas monotherapy or in combination with endothelin receptor antagonists or prostanoids. Studies establishing effectiveness included predominately patients with WHO functional class II–III and etiologies of idiopathic or heritable PAH (61%) or PAH associated with connective tissue diseases (25%) [see Clinical Studies ( 14.2 )] .</t>
  </si>
  <si>
    <t>ADVATE</t>
  </si>
  <si>
    <t>INDICATIONS AND USAGE ADVATE is indicated for use in children and adults with hemophilia A for control and prevention of bleeding episodes, perioperative management, and routine prophylaxis to prevent or reduce the frequency of bleeding episodes. ADVATE is not indicated for the treatment of von Willebrand disease.</t>
  </si>
  <si>
    <t>ADYNOVATE</t>
  </si>
  <si>
    <t>INDICATIONS AND USAGE ADYNOVATE is indicated in children and adults with hemophilia A (congenital factor VIII deficiency) for on-demand treatment and control of bleeding episodes, perioperative management, and routine prophylaxis to reduce the frequency of bleeding episodes.</t>
  </si>
  <si>
    <t>AFINITOR</t>
  </si>
  <si>
    <t>Cancer, Neurological Disorders</t>
  </si>
  <si>
    <t>1 INDICATIONS AND USAGE AFINITOR is a kinase inhibitor indicated for the treatment of: Postmenopausal women with advanced hormone receptor-positive, HER2-negative breast cancer in combination with exemestane after failure of treatment with letrozole or anastrozole. ( 1.1 ) Adults with progressive neuroendocrine tumors of pancreatic origin (PNET) and adults with progressive, well-differentiated, non-functional neuroendocrine tumors (NET) of gastrointestinal (GI) or lung origin that are unresectable, locally advanced or metastatic. Limitations of Use: AFINITOR is not indicated for the treatment of patients with functional carcinoid tumors. ( 1.2 ) Adults with advanced renal cell carcinoma (RCC) after failure of treatment with sunitinib or sorafenib. ( 1.3 ) Adults with renal angiomyolipoma and tuberous sclerosis complex (TSC), not requiring immediate surgery. ( 1.4 ) AFINITOR and AFINITOR DISPERZ are kinase inhibitors indicated for the treatment of adult and pediatric patients aged 1 year and older with TSC who have subependymal giant cell astrocytoma (SEGA) that requires therapeutic intervention but cannot be curatively resected. ( 1.5 ) AFINITOR DISPERZ is a kinase inhibitor indicated for the adjunctive treatment of adult and pediatric patients aged 2 years and older with TSC-associated partial-onset seizures. ( 1.6 ) 1.1 Hormone Receptor-Positive, HER2-Negative Breast Cancer AFINITOR ® is indicated for the treatment of postmenopausal women with advanced hormone receptor-positive, HER2-negative breast cancer in combination with exemestane, after failure of treatment with letrozole or anastrozole. 1.2 Neuroendocrine Tumors (NET) AFINITOR is indicated for the treatment of adult patients with progressive neuroendocrine tumors of pancreatic origin (PNET) with unresectable, locally advanced or metastatic disease. AFINITOR is indicated for the treatment of adult patients with progressive, well-differentiated, non-functional NET of gastrointestinal (GI) or lung origin with unresectable, locally advanced or metastatic disease. Limitations of Use: AFINITOR is not indicated for the treatment of patients with functional carcinoid tumors [see Clinical Studies (14.2)] . 1.3 Renal Cell Carcinoma (RCC) AFINITOR is indicated for the treatment of adult patients with advanced RCC after failure of treatment with sunitinib or sorafenib. 1.4 Tuberous Sclerosis Complex (TSC)-Associated Renal Angiomyolipoma AFINITOR is indicated for the treatment of adult patients with renal angiomyolipoma and TSC, not requiring immediate surgery. 1.5 Tuberous Sclerosis Complex (TSC)-Associated Subependymal Giant Cell Astrocytoma (SEGA) AFINITOR and AFINITOR DISPERZ ® are indicated in adult and pediatric patients aged 1 year and older with TSC for the treatment of SEGA that requires therapeutic intervention but cannot be curatively resected. 1.6 Tuberous Sclerosis Complex (TSC)-Associated Partial-Onset Seizures AFINITOR DISPERZ is indicated for the adjunctive treatment of adult and pediatric patients aged 2 years and older with TSC-associated partial-onset seizures.</t>
  </si>
  <si>
    <t>AFSTYLA</t>
  </si>
  <si>
    <t>INDICATIONS AND USAGE AFSTYLA®, Antihemophilic Factor (Recombinant), Single Chain, is indicated in adults and children with hemophilia A (congenital Factor VIII deficiency) for on-demand treatment and control of bleeding episodes, routine prophylaxis to reduce the frequency of bleeding episodes, and perioperative management of bleeding.</t>
  </si>
  <si>
    <t>AK-FLUOR</t>
  </si>
  <si>
    <t>Diagnostic Agents</t>
  </si>
  <si>
    <t>1 INDICATIONS AND USAGE AK-FLUOR ® 10% (100 mg/mL) and 25% (250 mg/mL) is indicated in diagnostic fluorescein angiography or angioscopy of the retina and iris vasculature. AK-FLUOR ® is indicated in diagnostic fluorescein angiography or angioscopy of the retina and iris vasculature. ( 1 )</t>
  </si>
  <si>
    <t>ALBUTEIN</t>
  </si>
  <si>
    <t>1. INDICATIONS AND USAGE Albumin (Human) U.S.P., Albutein ® 5% Solution is indicated: For treatment of hypovolemic shock. 1,2 In conditions in which there is severe hypoalbuminemia. However, unless the pathologic condition responsible for the hypoalbuminemia can be corrected, administration of albumin can afford only symptomatic or supportive relief. As an adjunct in hemodialysis and in cardiopulmonary bypass procedures. In those conditions in which the colloid requirement is high and there is less need for fluid, albumin should be administered as a 25% solution. Albumin (Human) U.S.P., Albutein ® 5% Solution is indicated ( 1 ): For treatment of hypovolemic shock. In conditions in which there is severe hypoalbuminemia. However, unless the pathologic condition responsible for the hypoalbuminemia can be corrected, administration of albumin can afford only symptomatic or supportive relief. As an adjunct in hemodialysis and in cardiopulmonary bypass procedures. In those conditions in which the colloid requirement is high and there is less need for fluid, albumin should be administered as a 25% solution.</t>
  </si>
  <si>
    <t>ALDURAZYME</t>
  </si>
  <si>
    <t>1 INDICATIONS AND USAGE ALDURAZYME ® is indicated for the treatment of: adult and pediatric patients with Hurler and Hurler-Scheie forms of Mucopolysaccharidosis I (MPS I) and patients with the Scheie form of MPS I who have moderate to severe symptoms. ALDURAZYME is a hydrolytic lysosomal glycosaminoglycan (GAG)-specific enzyme indicated for the treatment of adult and pediatric patients with Hurler and Hurler-Scheie forms of Mucopolysaccharidosis I (MPS I) and for the treatment of patients with the Scheie form of MPS I who have moderate to severe symptoms. ( 1 ) Limitations of Use: The risks and benefits of treating mildly affected patients with the Scheie form have not been established. ( 1 ) ALDURAZYME has not been evaluated for effects on the central nervous system manifestations of the disorder. ( 1 ) Limitations of Use The safety and effectiveness of treating mildly affected patients with the Scheie form have not been established. The effect of ALDURAZYME on central nervous system manifestations of the disorder has not been determined.</t>
  </si>
  <si>
    <t>ALECENSA</t>
  </si>
  <si>
    <t>1 INDICATIONS AND USAGE ALECENSA is a kinase inhibitor indicated for: adjuvant treatment in adult patients following tumor resection of anaplastic lymphoma kinase (ALK)-positive non-small cell lung cancer (NSCLC) (tumors ≥ 4 cm or node positive) as detected by an FDA-approved test. ( 1.1 ) treatment of adult patients with ALK-positive metastatic NSCLC as detected by an FDA-approved test. ( 1.2 ) 1.1 Adjuvant Treatment of Resected ALK-Positive Non-Small Cell Lung Cancer (NSCLC) ALECENSA is indicated as adjuvant treatment in adult patients following tumor resection of anaplastic lymphoma kinase (ALK)-positive non-small cell lung cancer (NSCLC) (tumors ≥ 4 cm or node positive), as detected by an FDA-approved test [see Dosage &amp; Administration (2.1) ]. 1.2 Treatment of Metastatic ALK-Positive NSCLC ALECENSA is indicated for the treatment of adult patients with ALK-positive metastatic NSCLC as detected by an FDA-approved test [see Dosage &amp; Administration (2.1) ] .</t>
  </si>
  <si>
    <t>ALPROLIX</t>
  </si>
  <si>
    <t>INDICATIONS AND USAGE ALPROLIX, Coagulation Factor IX (Recombinant), Fc Fusion Protein, is indicated in adults and children with hemophilia B for on-demand treatment and control of bleeding episodes, perioperative management of bleeding, and routine prophylaxis to reduce the frequency of bleeding episodes.</t>
  </si>
  <si>
    <t>ALUNBRIG</t>
  </si>
  <si>
    <t>1 INDICATIONS AND USAGE ALUNBRIG is indicated for the treatment of patients with anaplastic lymphoma kinase (ALK)-positive metastatic non-small cell lung cancer (NSCLC) who have progressed on or are intolerant to crizotinib. This indication is approved under accelerated approval based on tumor response rate and duration of response [see Clinical Studies (14) ] . Continued approval for this indication may be contingent upon verification and description of clinical benefit in a confirmatory trial. ALUNBRIG is a kinase inhibitor indicated for the treatment of patients with anaplastic lymphoma kinase (ALK)-positive metastatic non-small cell lung cancer (NSCLC) who have progressed on or are intolerant to crizotinib. This indication is approved under accelerated approval based on tumor response rate and duration of response. Continued approval for this indication may be contingent upon verification and description of clinical benefit in a confirmatory trial. ( 1 )</t>
  </si>
  <si>
    <t>ALYMSYS</t>
  </si>
  <si>
    <t>1 INDICATIONS AND USAGE Alymsys is a vascular endothelial growth factor inhibitor indicated for the treatment of: Metastatic colorectal cancer, in combination with intravenous fluorouracil-based chemotherapy for first- or second-line treatment. (1.1) Metastatic colorectal cancer, in combination with fluoropyrimidine-irinotecan- or fluoropyrimidine-oxaliplatin-based chemotherapy for second-line treatment in patients who have progressed on a first-line bevacizumab product-containing regimen. (1.1) Limitations of Use: Alymsys is not indicated for adjuvant treatment of colon cancer. (1.1) Unresectable, locally advanced, recurrent or metastatic non-squamous non-small cell lung cancer, in combination with carboplatin and paclitaxel for first-line treatment. (1.2) Recurrent glioblastoma in adults. (1.3) Metastatic renal cell carcinoma in combination with interferon alfa. (1.4) Persistent, recurrent, or metastatic cervical cancer, in combination with paclitaxel and cisplatin, or paclitaxel and topotecan. (1.5) Epithelial ovarian, fallopian tube, or primary peritoneal cancer in combination with paclitaxel, pegylated liposomal doxorubicin, or topotecan for platinum-resistant recurrent disease who received no more than 2 prior chemotherapy regimens (1.6) 1.1 Metastatic Colorectal Cancer Alymsys, in combination with intravenous fluorouracil-based chemotherapy, is indicated for the first-or second-line treatment of patients with metastatic colorectal cancer (mCRC). Alymsys, in combination with fluoropyrimidine-irinotecan- or fluoropyrimidine-oxaliplatin-based chemotherapy, is indicated for the second-line treatment of patients with mCRC who have progressed on a first-line bevacizumab product-containing regimen. Limitations of Use: Alymsys is not indicated for adjuvant treatment of colon cancer [see Clinical Studies (14.2)] . 1.2 First-Line Non-Squamous Non–Small Cell Lung Cancer Alymsys, in combination with carboplatin and paclitaxel, is indicated for the first-line treatment of patients with unresectable, locally advanced, recurrent or metastatic non–squamous non–small cell lung cancer (NSCLC). 1.3 Recurrent Glioblastoma Alymsys is indicated for the treatment of recurrent glioblastoma (GBM) in adults. 1.4 Metastatic Renal Cell Carcinoma Alymsys, in combination with interferon alfa, is indicated for the treatment of metastatic renal cell carcinoma (mRCC). 1.5 Persistent, Recurrent, or Metastatic Cervical Cancer Alymsys, in combination with paclitaxel and cisplatin or paclitaxel and topotecan, is indicated for the treatment of patients with persistent, recurrent, or metastatic cervical cancer. 1.6 Epithelial Ovarian, Fallopian Tube, or Primary Peritoneal Cancer Alymsys, in combination with paclitaxel, pegylated liposomal doxorubicin, or topotecan, is indicated for the treatment of patients with platinum-resistant recurrent epithelial ovarian, fallopian tube or primary peritoneal cancer who received no more than 2 prior chemotherapy regimens.</t>
  </si>
  <si>
    <t>AMBISOME</t>
  </si>
  <si>
    <t>HIGHLY LIKELY</t>
  </si>
  <si>
    <t>Infectious Diseases - HIV</t>
  </si>
  <si>
    <t>Presumed fungal infection in febrile, neutropenic patients, Cryptococcal Meningitis in HIV-infected patients, Aspergillus species, Candida species, and/or Cryptococcus species infections refractory to amphotericin B deoxycholate, Visceral leishmaniasis</t>
  </si>
  <si>
    <t>INDICATIONS AND USAGE AmBisome is indicated for empirical therapy for presumed fungal infection in febrile, neutropenic patients, treatment of cryptococcal meningitis in HIV-infected patients, treatment of patients with Aspergillus species, Candida species, and/or Cryptococcus species infections refractory to amphotericin B deoxycholate, or in patients where renal impairment or unacceptable toxicity precludes the use of amphotericin B deoxycholate, and treatment of visceral leishmaniasis. In immunocompromised patients with visceral leishmaniasis treated with AmBisome, relapse rates were high following initial clearance of parasites.</t>
  </si>
  <si>
    <t>AMJEVITA</t>
  </si>
  <si>
    <t>Autoimmune Disorders</t>
  </si>
  <si>
    <t>1 INDICATIONS AND USAGE AMJEVITA is a tumor necrosis factor (TNF) blocker indicated for: Rheumatoid Arthritis (RA) ( 1.1 ): reducing signs and symptoms, inducing major clinical response, inhibiting the progression of structural damage, and improving physical function in adult patients with moderately to severely active RA. Juvenile Idiopathic Arthritis (JIA) ( 1.2 ): reducing signs and symptoms of moderately to severely active polyarticular JIA in patients 2 years of age and older. Psoriatic Arthritis (PsA) ( 1.3 ): reducing signs and symptoms, inhibiting the progression of structural damage, and improving physical function in adult patients with active PsA. Ankylosing Spondylitis (AS) ( 1.4 ): reducing signs and symptoms in adult patients with active AS. Crohn's Disease (CD) ( 1.5 ): treatment of moderately to severely active Crohn's disease in adults and pediatric patients 6 years of age and older . Ulcerative Colitis (UC) ( 1.6 ): treatment of moderately to severely active ulcerative colitis in adult patients. Limitations of Use: Effectiveness has not been established in patients who have lost response to or were intolerant to TNF-blockers. Plaque Psoriasis (Ps) ( 1.7 ): treatment of adult patients with moderate to severe chronic plaque psoriasis who are candidates for systemic therapy or phototherapy, and when other systemic therapies are medically less appropriate. Hidradenitis Suppurativa (HS) ( 1.8 ): treatment of moderate to severe hidradenitis suppurativa in adult patients. 1.1 Rheumatoid Arthritis AMJEVITA is indicated for reducing signs and symptoms, inducing major clinical response, inhibiting the progression of structural damage, and improving physical function in adult patients with moderately to severely active rheumatoid arthritis. AMJEVITA can be used alone or in combination with methotrexate or other non-biologic disease-modifying anti-rheumatic drugs (DMARDs). 1.2 Juvenile Idiopathic Arthritis AMJEVITA is indicated for reducing signs and symptoms of moderately to severely active polyarticular juvenile idiopathic arthritis in patients 2 years of age and older. AMJEVITA can be used alone or in combination with methotrexate. 1.3 Psoriatic Arthritis AMJEVITA is indicated for reducing signs and symptoms, inhibiting the progression of structural damage, and improving physical function in adult patients with active psoriatic arthritis. AMJEVITA can be used alone or in combination with non-biologic DMARDs. 1.4 Ankylosing Spondylitis AMJEVITA is indicated for reducing signs and symptoms in adult patients with active ankylosing spondylitis. 1.5 Crohn's Disease AMJEVITA is indicated for the treatment of moderately to severely active Crohn's disease in adults and pediatric patients 6 years of age and older. 1.6 Ulcerative Colitis AMJEVITA is indicated for the treatment of moderately to severely active ulcerative colitis in adult patients. Limitations of Use The effectiveness of adalimumab products has not been established in patients who have lost response to or were intolerant to TNF-blockers [see Clinical Studies (14.7 , 14.8) ] . 1.7 Plaque Psoriasis AMJEVITA is indicated for the treatment of adult patients with moderate to severe chronic plaque psoriasis who are candidates for systemic therapy or phototherapy, and when other systemic therapies are medically less appropriate. AMJEVITA should only be administered to patients who will be closely monitored and have regular follow-up visits with a physician [see Boxed Warning and Warnings and Precautions (5) ] . 1.8 Hidradenitis Suppurativa AMJEVITA is indicated for the treatment of moderate to severe hidradenitis suppurativa in adult patients.</t>
  </si>
  <si>
    <t>AMONDYS 45</t>
  </si>
  <si>
    <t>1 INDICATIONS AND USAGE AMONDYS 45 is indicated for the treatment of Duchenne muscular dystrophy (DMD) in patients who have a confirmed mutation of the DMD gene that is amenable to exon 45 skipping. This indication is approved under accelerated approval based on an increase in dystrophin production in skeletal muscle observed in patients treated with AMONDYS 45 [see Clinical Studies ( 14 )] . Continued approval for this indication may be contingent upon verification of a clinical benefit in confirmatory trials. AMONDYS 45 is an antisense oligonucleotide indicated for the treatment of Duchenne muscular dystrophy (DMD) in patients who have a confirmed mutation of the DMD gene that is amenable to exon 45 skipping. This indication is approved under accelerated approval based on an increase in dystrophin production in skeletal muscle observed in patients treated with AMONDYS 45 [see Clinical Studies ( 14 )] . Continued approval for this indication may be contingent upon verification of a clinical benefit in confirmatory trials. ( 1 )</t>
  </si>
  <si>
    <t>APOKYN</t>
  </si>
  <si>
    <t>Neurological Disorders</t>
  </si>
  <si>
    <t>1 INDICATIONS AND USAGE APOKYN (apomorphine hydrochloride injection) is indicated for the acute, intermittent treatment of hypomobility, "off" episodes ("end-of-dose wearing off" and unpredictable "on/off" episodes) in patients with advanced Parkinson's disease. APOKYN has been studied as an adjunct to other medications [see Clinical Studies (14) ] . APOKYN is a non-ergoline dopamine agonist indicated for the acute, intermittent treatment of hypomobility, "off" episodes ("end-of-dose wearing off" and unpredictable "on/off" episodes) associated with advanced Parkinson's disease ( 1 )</t>
  </si>
  <si>
    <t>ARALAST</t>
  </si>
  <si>
    <t>INDICATIONS AND USAGE Congenital Alpha 1 –Proteinase Inhibitor deficiency ARALAST NP is indicated for chronic augmentation therapy in patients having congenital deficiency of α 1 –PI with clinically evident emphysema. Clinical and biochemical studies have demonstrated that with such therapy, ARALAST is effective in maintaining target serum α 1 –PI trough levels and increasing α 1 –PI levels in epithelial lining fluid (ELF). ARALAST NP pharmacokinetics are comparable with the pharmacokinetics of ARALAST after single-dose administration in 25 subjects with congenital deficiency of α 1 –PI. Clinical data demonstrating the long–term effects of chronic augmentation or replacement therapy of individuals with ARALAST NP or ARALAST are not available. The effect of augmentation therapy with ARALAST NP on pulmonary exacerbations and on the progression of emphysema in alpha 1 -antitrypsin deficiency has not been demonstrated in randomized, controlled clinical trials. ARALAST NP is not indicated as therapy for lung disease patients in whom congenital α 1 –PI deficiency has not been established.</t>
  </si>
  <si>
    <t>ARCALYST</t>
  </si>
  <si>
    <t>1 INDICATIONS AND USAGE ARCALYST (rilonacept) is an interleukin-1 blocker indicated for: Treatment of Cryopyrin-Associated Periodic Syndromes (CAPS), including Familial Cold Autoinflammatory Syndrome (FCAS), and Muckle-Wells Syndrome (MWS) in adults and children 12 years and older ( 1.1 , 14.1 ) Maintenance of remission of Deficiency of Interleukin-1 Receptor Antagonist (DIRA) in adults and pediatric patients weighing 10 kg or more ( 1.2 , 14.2 ) Treatment of recurrent pericarditis (RP) and reduction in risk of recurrence in adults and children 12 years and older ( 1.3 , 14.3 ) 1.1 Cryopyrin-Associated Periodic Syndromes, Familial Cold Autoinflammatory Syndrome and Muckle-Wells Syndrome ARCALYST ® (rilonacept) is an interleukin-1 blocker indicated for the treatment of Cryopyrin-Associated Periodic Syndromes (CAPS), including Familial Cold Autoinflammatory Syndrome (FCAS), and Muckle-Wells Syndrome (MWS) in adults and pediatric patients 12 years and older. 1.2 Deficiency of IL-1 Receptor Antagonist ARCALYST is indicated for the maintenance of remission of Deficiency of Interleukin-1 Receptor Antagonist (DIRA) in adults and pediatric patients weighing at least 10 kg. 1.3 Recurrent Pericarditis ARCALYST is indicated for the treatment of recurrent pericarditis (RP) and reduction in risk of recurrence in adults and pediatric patients 12 years and older.</t>
  </si>
  <si>
    <t>ARIKAYCE</t>
  </si>
  <si>
    <t>Infectious Diseases</t>
  </si>
  <si>
    <t>Mycobacterium avium complex (MAC) lung disease</t>
  </si>
  <si>
    <t>1 INDICATIONS AND USAGE LIMITED POPULATION: ARIKAYCE ® is indicated in adults, who have limited or no alternative treatment options, for the treatment of Mycobacterium avium complex (MAC) lung disease as part of a combination antibacterial drug regimen in patients who do not achieve negative sputum cultures after a minimum of 6 consecutive months of a multidrug background regimen therapy. As only limited clinical safety and effectiveness data for ARIKAYCE are currently available, reserve ARIKAYCE for use in adults who have limited or no alternative treatment options . This drug is indicated for use in a limited and specific population of patients. This indication is approved under accelerated approval based on achieving sputum culture conversion (defined as 3 consecutive negative monthly sputum cultures) by Month 6. Clinical benefit has not yet been established [see Clinical Studies (14) ] . Continued approval for this indication may be contingent upon verification and description of clinical benefit in confirmatory trials . LIMITED POPULATION: ARIKAYCE is an aminoglycoside antibacterial indicated in adults who have limited or no alternative treatment options, for the treatment of Mycobacterium avium complex (MAC) lung disease as part of a combination antibacterial drug regimen in patients who do not achieve negative sputum cultures after a minimum of 6 consecutive months of a multidrug background regimen therapy. As only limited clinical safety and effectiveness data for ARIKAYCE are currently available, reserve ARIKAYCE for use in adults who have limited or no alternative treatment options. This drug is indicated for use in a limited and specific population of patients. ( 1 ) This indication is approved under accelerated approval based on achieving sputum culture conversion (defined as 3 consecutive negative monthly sputum cultures) by Month 6. Clinical benefit has not yet been established. ( 1 ) Limitation of Use: ARIKAYCE has only been studied in patients with refractory MAC lung disease defined as patients who did not achieve negative sputum cultures after a minimum of 6 consecutive months of a multidrug background regimen therapy. The use of ARIKAYCE is not recommended for patients with non-refractory MAC lung disease. Limitation of Use : ARIKAYCE has only been studied in patients with refractory MAC lung disease defined as patients who did not achieve negative sputum cultures after a minimum of 6 consecutive months of a multidrug background regimen therapy. The use of ARIKAYCE is not recommended for patients with non-refractory MAC lung disease.</t>
  </si>
  <si>
    <t>ASCENIV</t>
  </si>
  <si>
    <t>Immunodeficiency Disorders</t>
  </si>
  <si>
    <t>1 INDICATIONS AND USAGE ASCENIV (immune globulin intravenous, human – slra) is a 10% immune globulin liquid for intravenous injection, indicated for the treatment of primary humoral immunodeficiency (PI) in adults and adolescents (12 to 17 years of age). PI includes, but is not limited to, the humoral immune defect in congenital agammaglobulinemia, common variable immunodeficiency (CVID), X-linked agammaglobulinemia, Wiskott-Aldrich syndrome, and severe combined immunodeficiencies (SCID). ASCENIV (immune globulin intravenous, human – slra) is a 10% immune globulin liquid for intravenous injection, indicated for the treatment of primary humoral immunodeficiency (PI) in adults and adolescents (12 to 17 years of age). [1]</t>
  </si>
  <si>
    <t>AUBAGIO</t>
  </si>
  <si>
    <t>1 INDICATIONS AND USAGE AUBAGIO ® is indicated for the treatment of relapsing forms of multiple sclerosis (MS), to include clinically isolated syndrome, relapsing-remitting disease, and active secondary progressive disease, in adults. AUBAGIO is a pyrimidine synthesis inhibitor indicated for the treatment of relapsing forms of multiple sclerosis (MS), to include clinically isolated syndrome, relapsing-remitting disease, and active secondary progressive disease, in adults. ( 1 )</t>
  </si>
  <si>
    <t>AUSTEDO</t>
  </si>
  <si>
    <t>1 INDICATIONS AND USAGE AUSTEDO ® XR and AUSTEDO ® are indicated in adults for the treatment of: chorea associated with Huntington’s disease [see Clinical Studies ( 14.1 )] tardive dyskinesia [see Clinical Studies ( 14.2 )] AUSTEDO XR and AUSTEDO are vesicular monoamine transporter 2 (VMAT2) inhibitors indicated in adults for the treatment of: Chorea associated with Huntington’s disease ( 1 ) Tardive dyskinesia ( 1 )</t>
  </si>
  <si>
    <t>AVONEX</t>
  </si>
  <si>
    <t>1 INDICATIONS AND USAGE AVONEX (interferon beta-1a) is indicated for the treatment of patients with relapsing forms of multiple sclerosis to slow the accumulation of physical disability and decrease the frequency of clinical exacerbations. Patients with multiple sclerosis in whom efficacy has been demonstrated include patients who have experienced a first clinical episode and have MRI features consistent with multiple sclerosis. AVONEX is an interferon beta indicated for the treatment of patients with relapsing forms of multiple sclerosis to slow the accumulation of physical disability and decrease the frequency of clinical exacerbations. Patients with multiple sclerosis in whom efficacy has been demonstrated include patients who have experienced a first clinical episode and have MRI features consistent with multiple sclerosis. ( 1 )</t>
  </si>
  <si>
    <t>AVYCAZ</t>
  </si>
  <si>
    <t>UNLIKELY</t>
  </si>
  <si>
    <t>Complicated Intra-abdominal Infections, Complicated Urinary Tract Infections, Hospital-acquired Bacterial Pneumonia and Ventilator-associated Bacterial Pneumonia</t>
  </si>
  <si>
    <t>1 INDICATIONS AND USAGE AVYCAZ is a combination of ceftazidime, a cephalosporin, and avibactam, a beta-lactamase inhibitor, indicated for the treatment of the following infections caused by designated susceptible Gram-negative microorganisms in adult and pediatric patients (at least 31 weeks gestational age): Complicated Intra-abdominal Infections (cIAI), used in combination with metronidazole ( 1.1 ) Complicated Urinary Tract Infections (cUTI), including Pyelonephritis ( 1.2 ) Hospital-acquired Bacterial Pneumonia and Ventilator-associated Bacterial Pneumonia (HABP/VABP) ( 1.3 ) To reduce the development of drug-resistant bacteria and maintain the effectiveness of AVYCAZ and other antibacterial drugs, AVYCAZ should be used only to treat or prevent infections that are proven or strongly suspected to be caused by susceptible bacteria. ( 1.4 ) 1. 1 Complicated Intra- a bdominal Infections (cIAI) AVYCAZ (ceftazidime and avibactam) in combination with metronidazole, is indicated for the treatment of complicated intra-abdominal infections (cIAI) in adult and pediatric patients (at least 31 weeks gestational age) caused by the following susceptible gram-negative microorganisms: Escherichia coli , Klebsiella pneumoniae , Proteus mirabilis, Enterobacter cloacae, Klebsiella oxytoca, Citrobacter freundii complex, and Pseudomonas aeruginosa . 1. 2 Complicated Urinary Tract Infections (cUTI), including Pyelonephritis AVYCAZ (ceftazidime and avibactam) is indicated for the treatment of complicated urinary tract infections (cUTI) including pyelonephritis in adult and pediatric patients (at least 31 weeks gestational age) caused by the following susceptible gram-negative microorganisms: Escherichia coli , Klebsiella pneumoniae, Enterobacter cloacae, Citrobacter freundii complex, Proteus mirabilis , and Pseudomonas aeruginosa . 1.3 Hospital-acquired Bacterial Pneumonia and Ventilator-associated Bacterial Pneumonia (HABP/VABP) AVYCAZ (ceftazidime and avibactam) is indicated for the treatment of hospital-acquired bacterial pneumonia and ventilator-associated bacterial pneumonia (HABP/VABP) in adult and pediatric patients (at least 31 weeks gestational age) caused by the following susceptible gram-negative microorganisms: Klebsiella pneumoniae, Enterobacter cloacae, Escherichia coli, Serratia marcescens, Proteus mirabilis, Pseudomonas aeruginosa, and Haemophilus influenzae . 1. 4 Usage To reduce the development of drug-resistant bacteria and maintain the effectiveness of AVYCAZ and other antibacterial drugs, AVYCAZ should be used only to treat or prevent infections that are proven or strongly suspected to be caused by susceptible bacteria. When culture and susceptibility information are available, they should be considered in selecting or modifying antibacterial therapy. In the absence of such data, local epidemiology and susceptibility patterns may contribute to the empiric selection of therapy .</t>
  </si>
  <si>
    <t>AYVAKIT</t>
  </si>
  <si>
    <t>1 INDICATIONS AND USAGE AYVAKIT is a kinase inhibitor indicated for: Gastrointestinal Stromal Tumor (GIST) the treatment of adults with unresectable or metastatic GIST harboring a platelet-derived growth factor receptor alpha (PDGFRA) exon 18 mutation, including PDGFRA D842V mutations. ( 1.1 , 2.2 ) Advanced Systemic Mastocytosis (AdvSM) the treatment of adult patients with AdvSM. AdvSM includes patients with aggressive systemic mastocytosis (ASM), systemic mastocytosis with an associated hematological neoplasm (SM-AHN), and mast cell leukemia (MCL). ( 1.2 ) Limitations of Use: AYVAKIT is not recommended for the treatment of patients with AdvSM with platelet counts of less than 50 × 10 9 /L ( 1.2 ) Indolent Systemic Mastocytosis (ISM) the treatment of adult patients with ISM. ( 1.3 ) Limitations of Use: AYVAKIT is not recommended for the treatment of patients with ISM with platelet counts of less than 50 × 10 9 /L ( 1.2 ) 1.1 PDGFRA Exon 18 Mutation-Positive Unresectable or Metastatic Gastrointestinal Stromal Tumor (GIST) AYVAKIT ® is indicated for the treatment of adults with unresectable or metastatic GIST harboring a platelet-derived growth factor receptor alpha (PDGFRA) exon 18 mutation, including PDGFRA D842V mutations [see Dosage and Administration (2.2) ] . 1.2 Advanced Systemic Mastocytosis (AdvSM) AYVAKIT is indicated for the treatment of adult patients with advanced systemic mastocytosis (AdvSM). AdvSM includes patients with aggressive systemic mastocytosis (ASM), systemic mastocytosis with an associated hematological neoplasm (SM-AHN), and mast cell leukemia (MCL). Limitations of Use : AYVAKIT is not recommended for the treatment of patients with AdvSM with platelet counts of less than 50 × 10 9 /L [see Warnings and Precautions (5.1) ] . 1.3 Indolent Systemic Mastocytosis (ISM) AYVAKIT is indicated for the treatment of adult patients with indolent systemic mastocytosis (ISM). Limitations of Use : AYVAKIT is not recommended for the treatment of patients with ISM with platelet counts of less than 50 × 10 9 /L [see Warnings and Precautions (5.1) ] .</t>
  </si>
  <si>
    <t>BALVERSA</t>
  </si>
  <si>
    <t>1 INDICATIONS AND USAGE BALVERSA is indicated for the treatment of adult patients with locally advanced or metastatic urothelial carcinoma (mUC) with susceptible FGFR3 genetic alterations whose disease has progressed on or after at least one line of prior systemic therapy. Select patients for therapy based on an FDA-approved companion diagnostic for BALVERSA [see Dosage and Administration (2.1) and Clinical Studies (14.1) ] . BALVERSA is a kinase inhibitor indicated for the treatment of adult patients with locally advanced or metastatic urothelial carcinoma (mUC) with susceptible FGFR3 genetic alterations whose disease has progressed on or after at least one line of prior systemic therapy. Select patients for therapy based on an FDA-approved companion diagnostic for BALVERSA. ( 1 , 2.1 ) Limitations of Use BALVERSA is not recommended for the treatment of patients who are eligible for and have not received prior PD-1 or PD-L1 inhibitor therapy. ( 1 , 14.1 ) Limitations of Use BALVERSA is not recommended for the treatment of patients who are eligible for and have not received prior PD-1 or PD-L1 inhibitor therapy [see Clinical Studies (14.1) ] .</t>
  </si>
  <si>
    <t>BAVENCIO</t>
  </si>
  <si>
    <t>1 INDICATIONS AND USAGE BAVENCIO is a programmed death ligand-1 (PD-L1) blocking antibody indicated for: Merkel Cell Carcinoma (MCC) Adults and pediatric patients 12 years and older with metastatic MCC. ( 1.1 , 14.1 ) Urothelial Carcinoma (UC) Maintenance treatment of patients with locally advanced or metastatic UC that has not progressed with first-line platinum-containing chemotherapy. ( 1.2 , 14.2 ) Patients with locally advanced or metastatic UC who: Have disease progression during or following platinum-containing chemotherapy. ( 1.2 , 14.2 ) Have disease progression within 12 months of neoadjuvant or adjuvant treatment with platinum-containing chemotherapy. ( 1.2 , 14.2 ) Renal Cell Carcinoma (RCC) First-line treatment, in combination with axitinib, of patients with advanced RCC. ( 1.3 , 14.3 ) 1.1 Metastatic Merkel Cell Carcinoma BAVENCIO (avelumab) is indicated for the treatment of adults and pediatric patients 12 years and older with metastatic Merkel cell carcinoma (MCC). 1.2 Locally Advanced or Metastatic Urothelial Carcinoma First-Line Maintenance Treatment of Urothelial Carcinoma BAVENCIO is indicated for the maintenance treatment of patients with locally advanced or metastatic urothelial carcinoma (UC) that has not progressed with first-line platinum-containing chemotherapy [see Clinical Studies (14.2) ] . Previously-treated Urothelial Carcinoma BAVENCIO is indicated for the treatment of patients with locally advanced or metastatic urothelial carcinoma (UC) who: Have disease progression during or following platinum-containing chemotherapy Have disease progression within 12 months of neoadjuvant or adjuvant treatment with platinum-containing chemotherapy [see Clinical Studies (14.2) ]. 1.3 Advanced Renal Cell Carcinoma BAVENCIO in combination with axitinib is indicated for the first-line treatment of patients with advanced renal cell carcinoma (RCC) [see Clinical Studies (14.3) ] .</t>
  </si>
  <si>
    <t>BENEFIX</t>
  </si>
  <si>
    <t>1 INDICATIONS AND USAGE BeneFIX RTS is an antihemophilic factor (recombinant) indicated for: Control and prevention of bleeding episodes in adult and pediatric patients with hemophilia B. ( 1.1 ) Peri-operative management in adult and pediatric patients with hemophilia B. ( 1.2 ) 1.1 Control and Prevention of Bleeding Episodes in Hemophilia B BeneFIX ®RTS , Coagulation Factor IX (Recombinant), is indicated for the control and prevention of bleeding episodes in adult and pediatric patients with hemophilia B (congenital factor IX deficiency or Christmas disease). 1.2 Peri-operative Management in Patients with Hemophilia B BeneFIX RTS , Coagulation Factor IX (Recombinant), is indicated for peri-operative management in adult and pediatric patients with hemophilia B. BeneFIX RTS , Coagulation Factor IX (Recombinant), is NOT indicated for: treatment of other factor deficiencies (e.g., factors II, VII, VIII, and X), treatment of hemophilia A patients with inhibitors to factor VIII, reversal of coumarin-induced anticoagulation, treatment of bleeding due to low levels of liver-dependent coagulation factors.</t>
  </si>
  <si>
    <t>BENLYSTA</t>
  </si>
  <si>
    <t>1 INDICATIONS AND USAGE BENLYSTA (belimumab) is indicated for the treatment of: • patients 5 years of age and older with active systemic lupus erythematosus (SLE) who are receiving standard therapy, and • patients 5 years of age and older with active lupus nephritis who are receiving standard therapy. Limitations of Use The efficacy of BENLYSTA has not been evaluated in patients with severe active central nervous system (CNS) lupus. Use of BENLYSTA is not recommended in this situation. BENLYSTA is a B-lymphocyte stimulator (BLyS)-specific inhibitor indicated for the treatment of: • patients 5 years of age and older with active systemic lupus erythematosus (SLE) who are receiving standard therapy; ( 1 ) • patients 5 years of age and older with active lupus nephritis who are receiving standard therapy. ( 1 ) Limitations of Use: The efficacy of BENLYSTA has not been evaluated in patients with severe active central nervous system lupus. Use of BENLYSTA is not recommended in this situation. ( 1 )</t>
  </si>
  <si>
    <t>BERINERT</t>
  </si>
  <si>
    <t>1 INDICATIONS AND USAGE Berinert is a plasma-derived concentrate of C1 Esterase Inhibitor (Human) indicated for the treatment of acute abdominal or facial attacks of hereditary angioedema (HAE) in adult and adolescent patients. The safety and efficacy of Berinert for prophylactic therapy have not been established. Berinert is a plasma-derived C1 Esterase Inhibitor (Human) indicated for the treatment of acute abdominal or facial attacks of hereditary angioedema (HAE) in adult and adolescent patients ( 1 ). The safety and efficacy of Berinert for prophylactic therapy have not been established ( 1 ).</t>
  </si>
  <si>
    <t>BESPONSA</t>
  </si>
  <si>
    <t>1. INDICATIONS AND USAGE BESPONSA is indicated for the treatment of relapsed or refractory CD22-positive B-cell precursor acute lymphoblastic leukemia (ALL) in adult and pediatric patients 1 year and older . BESPONSA is a CD22-directed antibody and cytotoxic drug conjugate indicated for the treatment of relapsed or refractory CD22-positive B-cell precursor acute lymphoblastic leukemia (ALL) in adult and pediatric patients 1 year and older. ( 1 )</t>
  </si>
  <si>
    <t>BETASERON</t>
  </si>
  <si>
    <t>1 INDICATIONS AND USAGE Betaseron® (interferon beta-1b) is indicated for the treatment of relapsing forms of multiple sclerosis to reduce the frequency of clinical exacerbations. Patients with multiple sclerosis in whom efficacy has been demonstrated include patients who have experienced a first clinical episode and have MRI features consistent with multiple sclerosis. Betaseron is an interferon beta indicated for the treatment of relapsing forms of multiple sclerosis to reduce the frequency of clinical exacerbations. Patients with multiple sclerosis in whom efficacy has been demonstrated include patients who have experienced a first clinical episode and have MRI features consistent with multiple sclerosis. ( 1 )</t>
  </si>
  <si>
    <t>BETHKIS</t>
  </si>
  <si>
    <t>1 INDICATIONS AND USAGE BETHKIS is indicated for the management of cystic fibrosis patients with Pseudomonas aeruginosa . Safety and efficacy have not been demonstrated in patients under the age of six years, patients with FEV 1 less than 40% or greater than 80% predicted, or patients colonized with Burkholderia cepacia [see Clinical Studies ( 14 )] . BETHKIS is an inhaled aminoglycoside antibacterial indicated for the management of cystic fibrosis patients with Pseudomonas aeruginosa . ( 1 ) Safety and efficacy have not been demonstrated in patients under the age of six years, patients with a forced expiratory volume in one second (FEV 1 ) less than 40% or greater than 80% predicted, or patients colonized with Burkholderia cepacia . ( 1 )</t>
  </si>
  <si>
    <t>BLENREP</t>
  </si>
  <si>
    <t>1 INDICATIONS AND USAGE BLENREP is indicated for the treatment of adults with relapsed or refractory multiple myeloma who have received at least 4 prior therapies, including an anti-CD38 monoclonal antibody, a proteasome inhibitor, and an immunomodulatory agent. This indication is approved under accelerated approval based on response rate [see Clinical Studies ( 14 )] . Continued approval for this indication may be contingent upon verification and description of clinical benefit in a confirmatory trial(s). BLENREP is a B-cell maturation antigen (BCMA)-directed antibody and microtubule inhibitor conjugate indicated for the treatment of adult patients with relapsed or refractory multiple myeloma who have received at least 4 prior therapies including an anti-CD38 monoclonal antibody, a proteasome inhibitor, and an immunomodulatory agent. This indication is approved under accelerated approval based on response rate. Continued approval for this indication may be contingent upon verification and description of clinical benefit in confirmatory trial(s). ( 1 )</t>
  </si>
  <si>
    <t>BLINCYTO</t>
  </si>
  <si>
    <t>1 INDICATIONS AND USAGE BLINCYTO is a bispecific CD19-directed CD3 T-cell engager indicated for the treatment of adult and pediatric patients one month and older with: CD19-positive B-cell precursor acute lymphoblastic leukemia (ALL) in first or second complete remission with minimal residual disease (MRD) greater than or equal to 0.1%. ( 1.1 ) Relapsed or refractory CD19-positive B-cell precursor acute lymphoblastic leukemia (ALL). ( 1.2 ) CD19-positive Philadelphia chromosome-negative B-cell precursor acute lymphoblastic leukemia (ALL) in the consolidation phase of multiphase chemotherapy. ( 1.3 ) 1.1 MRD-positive B-cell Precursor ALL BLINCYTO is indicated for the treatment of CD19-positive B-cell precursor acute lymphoblastic leukemia (ALL) in first or second complete remission with minimal residual disease (MRD) greater than or equal to 0.1% in adult and pediatric patients one month and older. 1.2 Relapsed or Refractory B-cell Precursor ALL BLINCYTO is indicated for the treatment of relapsed or refractory CD19-positive B-cell precursor acute lymphoblastic leukemia (ALL) in adult and pediatric patients one month and older. 1. 3 B-cell Precursor ALL in the Consolidation Phase BLINCYTO is indicated for the treatment of CD19-positive Philadelphia chromosome-negative B-cell precursor acute lymphoblastic leukemia (ALL) in the consolidation phase of multiphase chemotherapy in adult and pediatric patients one month and older.</t>
  </si>
  <si>
    <t>BOSULIF</t>
  </si>
  <si>
    <t>1 INDICATIONS AND USAGE BOSULIF is indicated for the treatment of: • Adult and pediatric patients 1 year of age and older with chronic phase (CP) Philadelphia chromosome-positive chronic myelogenous leukemia (Ph+ CML), newly-diagnosed or resistant or intolerant to prior therapy [see Clinical Studies ( 14.1 , 14.2 , 14.3 )] . • Adult patients with accelerated phase (AP), or blast phase (BP) Ph+ CML with resistance or intolerance to prior therapy [see Clinical Studies (14.2) ] . BOSULIF is a kinase inhibitor indicated for the treatment of • adult and pediatric patients 1 year of age and older with chronic phase Ph+ chronic myelogenous leukemia (CML), newly-diagnosed or resistant or intolerant to prior therapy. ( 1 ) • adult patients with accelerated, or blast phase Ph+ CML with resistance or intolerance to prior therapy. ( 1 )</t>
  </si>
  <si>
    <t>BRAFTOVI</t>
  </si>
  <si>
    <t>1 INDICATIONS AND USAGE BRAFTOVI is a kinase inhibitor indicated: • in combination with binimetinib, for the treatment of patients with unresectable or metastatic melanoma with a BRAF V600E or V600K mutation, as detected by an FDA-approved test. ( 1.1 , 2.1 ) • in combination with cetuximab, for the treatment of adult patients with metastatic colorectal cancer (CRC) with a BRAF V600E mutation, as detected by an FDA-approved test, after prior therapy. ( 1.2 , 2.1 ) • in combination with binimetinib, for the treatment of adult patients with metastatic non-small cell lung cancer (NSCLC) with a BRAF V600E mutation, as detected by an FDA-approved test. ( 1.3 , 2.1 ) Limitations of Use BRAFTOVI is not indicated for treatment of patients with wild-type BRAF melanoma, wild-type BRAF CRC, or wild-type BRAF NSCLC. ( 1.4 , 5.2 ) 1.1 BRAF V600E or V600K Mutation-Positive Unresectable or Metastatic Melanoma BRAFTOVI is indicated, in combination with binimetinib, for the treatment of patients with unresectable or metastatic melanoma with a BRAF V600E or V600K mutation, as detected by an FDA-approved test [see Dosage and Administration (2.1) ] . 1.2 BRAF V600E Mutation-Positive Metastatic Colorectal Cancer (CRC) BRAFTOVI is indicated, in combination with cetuximab, for the treatment of adult patients with metastatic colorectal cancer (CRC) with a BRAF V600E mutation, as detected by an FDA-approved test, after prior therapy [see Dosage and Administration (2.1) ] . 1.3 BRAF V600E Mutation-Positive Metastatic Non-Small Cell Lung Cancer (NSCLC) BRAFTOVI is indicated, in combination with binimetinib, for the treatment of adult patients with metastatic non-small cell lung cancer (NSCLC) with a BRAF V600E mutation, as detected by an FDA-approved test [see Dosage and Administration (2.1) ] . 1.4 Limitations of Use BRAFTOVI is not indicated for treatment of patients with wild-type BRAF melanoma, wild-type BRAF CRC , or wild-type BRAF NSCLC [see Warnings and Precautions (5.2)] .</t>
  </si>
  <si>
    <t>BRUKINSA</t>
  </si>
  <si>
    <t>1 INDICATIONS AND USAGE BRUKINSA is a kinase inhibitor indicated for the treatment of adult patients with: Mantle cell lymphoma (MCL) who have received at least one prior therapy. ( 1.1 ) This indication is approved under accelerated approval based on overall response rate. Continued approval for this indication may be contingent upon verification and description of clinical benefit in a confirmatory trial. Waldenström's macroglobulinemia (WM). ( 1.2 ) Relapsed or refractory marginal zone lymphoma (MZL) who have received at least one anti–CD20-based regimen. ( 1.3 ) This indication is approved under accelerated approval based on overall response rate. Continued approval for this indication may be contingent upon verification and description of clinical benefit in a confirmatory trial. Chronic lymphocytic leukemia (CLL) or small lymphocytic lymphoma (SLL). ( 1.4 ) Relapsed or refractory follicular lymphoma (FL), in combination with obinutuzumab, after two or more lines of systemic therapy. ( 1.5 ) This indication is approved under accelerated approval based on response rate and durability of response. Continued approval for this indication may be contingent upon verification and description of clinical benefit in a confirmatory trial. 1.1 Mantle Cell Lymphoma BRUKINSA is indicated for the treatment of adult patients with mantle cell lymphoma (MCL) who have received at least one prior therapy. This indication is approved under accelerated approval based on overall response rate [see Clinical Studies (14.1) ] . Continued approval for this indication may be contingent upon verification and description of clinical benefit in a confirmatory trial. 1.2 Waldenström's Macroglobulinemia BRUKINSA is indicated for the treatment of adult patients with Waldenström's macroglobulinemia (WM) [see Clinical Studies (14.2) ] . 1.3 Marginal Zone Lymphoma BRUKINSA is indicated for the treatment of adult patients with relapsed or refractory marginal zone lymphoma (MZL) who have received at least one anti–CD20-based regimen. This indication is approved under accelerated approval based on overall response rate [see Clinical Studies (14.3) ] . Continued approval for this indication may be contingent upon verification and description of clinical benefit in a confirmatory trial. 1.4 Chronic Lymphocytic Leukemia or Small Lymphocytic Lymphoma BRUKINSA is indicated for the treatment of adult patients with chronic lymphocytic leukemia (CLL) or small lymphocytic lymphoma (SLL) [see Clinical Studies (14.4) ] . 1.5 Follicular Lymphoma BRUKINSA is indicated for the treatment of adult patients with relapsed or refractory follicular lymphoma (FL), in combination with obinutuzumab, after two or more lines of systemic therapy. This indication is approved under accelerated approval based on response rate and durability of response [see Clinical Studies (14.5) ] . Continued approval for this indication may be contingent upon verification and description of clinical benefit in a confirmatory trial.</t>
  </si>
  <si>
    <t>CABLIVI</t>
  </si>
  <si>
    <t>1 INDICATIONS AND USAGE CABLIVI is indicated for the treatment of adult patients with acquired thrombotic thrombocytopenic purpura (aTTP), in combination with plasma exchange and immunosuppressive therapy. CABLIVI is a von Willebrand factor (vWF)-directed antibody fragment indicated for the treatment of adult patients with acquired thrombotic thrombocytopenic purpura (aTTP), in combination with plasma exchange and immunosuppressive therapy. ( 1 )</t>
  </si>
  <si>
    <t>CABOMETYX</t>
  </si>
  <si>
    <t>1 INDICATIONS AND USAGE CABOMETYX is a kinase inhibitor indicated for the treatment of patients with advanced renal cell carcinoma (RCC) ( 1.1 ) patients with advanced renal cell carcinoma, as a first-line treatment in combination with nivolumab ( 1.1 ) patients with hepatocellular carcinoma (HCC) who have been previously treated with sorafenib ( 1.2 ) adult and pediatric patients 12 years of age and older with locally advanced or metastatic differentiated thyroid cancer (DTC) that has progressed following prior VEGFR-targeted therapy and who are radioactive iodine-refractory or ineligible ( 1.3 ) 1.1 Renal Cell Carcinoma CABOMETYX is indicated for the treatment of patients with advanced renal cell carcinoma (RCC). CABOMETYX, in combination with nivolumab, is indicated for the first-line treatment of patients with advanced RCC. 1.2 Hepatocellular Carcinoma CABOMETYX is indicated for the treatment of patients with hepatocellular carcinoma (HCC) who have been previously treated with sorafenib. 1.3 Differentiated Thyroid Cancer CABOMETYX is indicated for the treatment of adult and pediatric patients 12 years of age and older with locally advanced or metastatic differentiated thyroid cancer (DTC) that has progressed following prior VEGFR-targeted therapy and who are radioactive iodine-refractory or ineligible.</t>
  </si>
  <si>
    <t>CALQUENCE</t>
  </si>
  <si>
    <t>1 INDICATIONS AND USAGE CALQUENCE is a kinase inhibitor indicated for the treatment of adult patients with: • Mantle cell lymphoma (MCL) who have received at least one prior therapy. ( 1.1 ) This indication is approved under accelerated approval based on overall response rate. Continued approval for this indication may be contingent upon verification and description of clinical benefit in confirmatory trials. ( 1.1 , 14.1 ) • Chronic lymphocytic leukemia (CLL) or small lymphocytic lymphoma (SLL). ( 1.2 ) 1.1 Mantle Cell Lymphoma CALQUENCE is indicated for the treatment of adult patients with mantle cell lymphoma (MCL) who have received at least one prior therapy. This indication is approved under accelerated approval based on overall response rate [see Clinical Studies (14.1) ] . Continued approval for this indication may be contingent upon verification and description of clinical benefit in confirmatory trials. 1.2 Chronic Lymphocytic Leukemia or Small Lymphocytic Lymphoma CALQUENCE is indicated for the treatment of adult patients with chronic lymphocytic leukemia (CLL) or small lymphocytic lymphoma (SLL).</t>
  </si>
  <si>
    <t>CAPRELSA</t>
  </si>
  <si>
    <t>1. INDICATIONS AND USAGE CAPRELSA is indicated for the treatment of symptomatic or progressive medullary thyroid cancer in patients with unresectable locally advanced or metastatic disease. Use CAPRELSA in patients with indolent, asymptomatic or slowly progressing disease only after careful consideration of the treatment related risks of CAPRELSA. CAPRELSA is a kinase inhibitor indicated for the treatment of symptomatic or progressive medullary thyroid cancer in patients with unresectable locally advanced or metastatic disease. (1) Use of CAPRELSA in patients with indolent, asymptomatic or slowly progressing disease only after careful consideration of the treatment related risks of CAPRELSA. (1)</t>
  </si>
  <si>
    <t>CARNITOR</t>
  </si>
  <si>
    <t>Metabolic Disorders</t>
  </si>
  <si>
    <t>INDICATIONS AND USAGE CARNITOR ® (levocarnitine) is indicated in the treatment of primary systemic carnitine deficiency. In the reported cases, the clinical presentation consisted of recurrent episodes of Reye-like encephalopathy, hypoketotic hypoglycemia, and/or cardiomyopathy. Associated symptoms included hypotonia, muscle weakness and failure to thrive. A diagnosis of primary carnitine deficiency requires that serum, red cell and/or tissue carnitine levels be low and that the patient does not have a primary defect in fatty acid or organic acid oxidation (see CLINICAL PHARMACOLOGY ). In some patients, particularly those presenting with cardiomyopathy, carnitine supplementation rapidly alleviated signs and symptoms. Treatment should include, in addition to carnitine, supportive and other therapy as indicated by the condition of the patient. CARNITOR ® (levocarnitine) is also indicated for acute and chronic treatment of patients with an inborn error of metabolism which results in a secondary carnitine deficiency.</t>
  </si>
  <si>
    <t>CERDELGA</t>
  </si>
  <si>
    <t>1 INDICATIONS AND USAGE CERDELGA is indicated for the long-term treatment of adult patients with Gaucher disease type 1 (GD1) who are CYP2D6 extensive metabolizers (EMs), intermediate metabolizers (IMs), or poor metabolizers (PMs) as detected by an FDA-cleared test [see Dosage and Administration (2.1) ] . CERDELGA is a glucosylceramide synthase inhibitor indicated for the long-term treatment of adult patients with Gaucher disease type 1 who are CYP2D6 extensive metabolizers (EMs), intermediate metabolizers (IMs), or poor metabolizers (PMs) as detected by an FDA-cleared test. ( 1 ) Limitations of Use : CYP2D6 ultra-rapid metabolizers may not achieve adequate concentrations of CERDELGA to achieve a therapeutic effect. ( 1 ) A specific dosage cannot be recommended for CYP2D6 indeterminate metabolizers. ( 1 ) Limitations of Use : Patients who are CYP2D6 ultra-rapid metabolizers (URMs) may not achieve adequate concentrations of CERDELGA to achieve a therapeutic effect [see Clinical Studies (14) ] . A specific dosage cannot be recommended for those patients whose CYP2D6 genotype cannot be determined (indeterminate metabolizers) [see Clinical Studies (14) ] .</t>
  </si>
  <si>
    <t>CEREZYME</t>
  </si>
  <si>
    <t>1 INDICATIONS AND USAGE Cerezyme is indicated for treatment of adults and pediatric patients 2 years of age and older with Type 1 Gaucher disease that results in one or more of the following conditions: anemia thrombocytopenia bone disease hepatomegaly or splenomegaly Cerezyme is a hydrolytic lysosomal glucocerebrosidase-specific enzyme indicated for treatment of adults and pediatric patients 2 years of age and older with Type 1 Gaucher disease that results in one or more of the following conditions: anemia, thrombocytopenia, bone disease, hepatomegaly or splenomegaly. ( 1 )</t>
  </si>
  <si>
    <t>CHOLBAM</t>
  </si>
  <si>
    <t>1 INDICATIONS AND USAGE CHOLBAM is a bile acid indicated for: Treatment of bile acid synthesis disorders due to single enzyme defects (SEDs). ( 1.1 ) Adjunctive treatment of peroxisomal disorders (PDs) including Zellweger spectrum disorders in patients who exhibit manifestations of liver disease, steatorrhea or complications from decreased fat-soluble vitamin absorption. ( 1.2 ) Limitations of use: The safety and effectiveness of CHOLBAM on extrahepatic manifestations of bile acid synthesis disorders due to SEDs or PDs including Zellweger spectrum disorders have not been established. ( 1.3 ). 1.1 Bile Acid Synthesis Disorders due to Single Enzyme Defects CHOLBAM is indicated for the treatment of bile acid synthesis disorders due to single enzyme defects (SEDs) 1.2 Peroxisomal Disorders Including Zellweger Spectrum Disorders CHOLBAM is indicated for adjunctive treatment of peroxisomal disorders (PDs) including Zellweger spectrum disorders in patients who exhibit manifestations of liver disease, steatorrhea or complications from decreased fat-soluble vitamin absorption. 1.3 Limitation of Use The safety and effectiveness of CHOLBAM on extrahepatic manifestations of bile acid synthesis disorders due to SEDs or PDs including Zellweger spectrum disorders have not been established.</t>
  </si>
  <si>
    <t>CINRYZE</t>
  </si>
  <si>
    <t>1 INDICATIONS AND USAGE CINRYZE is a C1 esterase inhibitor indicated for routine prophylaxis against angioedema attacks in adolescent and adult patients with Hereditary Angioedema (HAE). CINRYZE is a C1 esterase inhibitor indicated for routine prophylaxis against angioedema attacks in adolescent and adult patients with Hereditary Angioedema (HAE).</t>
  </si>
  <si>
    <t>COAGADEX</t>
  </si>
  <si>
    <t>1 INDICATIONS AND USAGE COAGADEX, Coagulation Factor X (Human), is a plasma-derived human blood coagulation Factor indicated in adults and children with hereditary Factor X deficiency for: Routine prophylaxis to reduce the frequency of bleeding episodes On-demand treatment and control of bleeding episodes Perioperative management of bleeding in patients with mild, moderate, and severe hereditary Factor X deficiency COAGADEX, Coagulation Factor X (Human), is a plasma-derived human blood coagulation factor indicated in adults and children with hereditary Factor X deficiency for: Routine prophylaxis to reduce the frequency of bleeding episodes ( 1 ) On-demand treatment and control of bleeding episodes ( 1 ) Perioperative management of bleeding in patients with mild, moderate and severe hereditary Factor X deficiency ( 1 )</t>
  </si>
  <si>
    <t>COPAXONE</t>
  </si>
  <si>
    <t>INDICATIONS AND USAGE COPAXONE ® Injection is indicated for reduction of the frequency of relapses in patients with Relapsing-Remitting Multiple Sclerosis.</t>
  </si>
  <si>
    <t>COPIKTRA</t>
  </si>
  <si>
    <t>1 INDICATIONS AND USAGE COPIKTRA is a kinase inhibitor indicated for the treatment of adult patients with: Relapsed or refractory chronic lymphocytic leukemia (CLL) or small lymphocytic lymphoma (SLL) after at least two prior therapies. ( 1.1 ). Relapsed or refractory follicular lymphoma (FL) after at least two prior systemic therapies. ( 1.2 ). This indication is approved under accelerated approval based on overall response rate. Continued approval for this indication may be contingent upon verification and description of clinical benefit in confirmatory trials. 1.1 Chronic Lymphocytic Leukemia (CLL)/Small Lymphocytic Lymphoma (SLL) COPIKTRA is indicated for the treatment of adult patients with relapsed or refractory CLL or SLL after at least two prior therapies. 1.2 Follicular Lymphoma (FL) COPIKTRA is indicated for the treatment of adult patients with relapsed or refractory FL after at least two prior systemic therapies. This indication is approved under accelerated approval based on overall response rate (ORR) [see Clinical Studies ( 14.2 )]; continued approval for this indication may be contingent upon verification and description of clinical benefit in confirmatory trials.</t>
  </si>
  <si>
    <t>COSENTYX</t>
  </si>
  <si>
    <t>1 INDICATIONS AND USAGE COSENTYX is a human interleukin-17A antagonist indicated for the treatment of: moderate to severe plaque psoriasis (PsO) in patients 6 years and older who are candidates for systemic therapy or phototherapy. ( 1.1 ) active psoriatic arthritis (PsA) in patients 2 years of age and older. ( 1.2 ) adults with active ankylosing spondylitis (AS) . ( 1.3 ) adults with active non-radiographic axial spondyloarthritis (nr-axSpA) with objective signs of inflammation. ( 1.4 ) active enthesitis-related arthritis (ERA) in pediatric patients 4 years of age and older. ( 1.5 ) adults with moderate to severe hidradenitis suppurativa (HS) ( 1.6 ) 1.1 Plaque Psoriasis COSENTYX ® is indicated for the treatment of moderate to severe plaque psoriasis (PsO) in patients 6 years and older who are candidates for systemic therapy or phototherapy. 1.2 Psoriatic Arthritis COSENTYX is indicated for the treatment of active psoriatic arthritis (PsA) in patients 2 years of age and older. 1.3 Ankylosing Spondylitis COSENTYX is indicated for the treatment of adult patients with active ankylosing spondylitis (AS). 1.4 Non-Radiographic Axial Spondyloarthritis COSENTYX is indicated for the treatment of adult patients with active non-radiographic axial spondyloarthritis (nr-axSpA) with objective signs of inflammation. 1.5 Enthesitis-Related Arthritis COSENTYX is indicated for the treatment of active enthesitis-related arthritis (ERA) in pediatric patients 4 years of age and older. 1.6 Hidradenitis Suppurativa COSENTYX is indicated for the treatment of adult patients with moderate to severe hidradenitis suppurativa (HS).</t>
  </si>
  <si>
    <t>COTELLIC</t>
  </si>
  <si>
    <t>1 INDICATIONS AND USAGE COTELLIC ® is a kinase inhibitor indicated: For the treatment of adult patients with unresectable or metastatic melanoma with a BRAF V600E or V600K mutation, in combination with vemurafenib. ( 1.1 , 14.1 ) As a single agent for the treatment of adult patients with histiocytic neoplasms. ( 1.2 , 14.2 ) 1.1 Unresectable or Metastatic Melanoma COTELLIC ® is indicated for the treatment of adult patients with unresectable or metastatic melanoma with a BRAF V600E or V600K mutation, in combination with vemurafenib. 1.2 Histiocytic Neoplasms COTELLIC®, as a single agent, is indicated for the treatment of adult patients with histiocytic neoplasms.</t>
  </si>
  <si>
    <t>CRYSVITA</t>
  </si>
  <si>
    <t>1 INDICATIONS AND USAGE CRYSVITA is a fibroblast growth factor 23 (FGF23) blocking antibody indicated for: The treatment of X-linked hypophosphatemia (XLH) in adult and pediatric patients 6 months of age and older. ( 1.1 ) The treatment of FGF23-related hypophosphatemia in tumor-induced osteomalacia (TIO) associated with phosphaturic mesenchymal tumors that cannot be curatively resected or localized in adult and pediatric patients 2 years of age and older. ( 1.2 ) 1.1 X-linked Hypophosphatemia CRYSVITA is indicated for the treatment of X-linked hypophosphatemia (XLH) in adult and pediatric patients 6 months of age and older. 1.2 Tumor-induced Osteomalacia CRYSVITA is indicated for the treatment of FGF23-related hypophosphatemia in tumor-induced osteomalacia (TIO) associated with phosphaturic mesenchymal tumors that cannot be curatively resected or localized in adult and pediatric patients 2 years of age and older.</t>
  </si>
  <si>
    <t>CUVITRU</t>
  </si>
  <si>
    <t>INDICATIONS AND USAGE CUVITRU is an Immune Globulin Subcutaneous (Human), 20% solution indicated as replacement therapy for primary humoral immunodeficiency (PI) in adult and pediatric patients two years of age and older.</t>
  </si>
  <si>
    <t>CYRAMZA</t>
  </si>
  <si>
    <t>1 INDICATIONS AND USAGE CYRAMZA ® is a human vascular endothelial growth factor receptor 2 (VEGFR2) antagonist indicated: as a single agent or in combination with paclitaxel, for treatment of advanced or metastatic gastric or gastro-esophageal junction adenocarcinoma with disease progression on or after prior fluoropyrimidine- or platinum-containing chemotherapy. ( 1.1 ) in combination with erlotinib, for first-line treatment of metastatic non-small cell lung cancer with epidermal growth factor receptor (EGFR) exon 19 deletions or exon 21 (L858R) mutations. ( 1.2 ) in combination with docetaxel, for treatment of metastatic non-small cell lung cancer with disease progression on or after platinum-based chemotherapy. Patients with EGFR or ALK genomic tumor aberrations should have disease progression on FDA-approved therapy for these aberrations prior to receiving CYRAMZA. ( 1.2 ) in combination with FOLFIRI, for the treatment of metastatic colorectal cancer with disease progression on or after prior therapy with bevacizumab, oxaliplatin, and a fluoropyrimidine. ( 1.3 ) as a single agent, for the treatment of hepatocellular carcinoma in patients who have an alpha fetoprotein of ≥400 ng/mL and have been treated with sorafenib. ( 1.4 ) 1.1 Gastric Cancer CYRAMZA ® , as a single agent or in combination with paclitaxel, is indicated for the treatment of patients with advanced or metastatic, gastric or gastro-esophageal junction (GEJ) adenocarcinoma with disease progression on or after prior fluoropyrimidine- or platinum-containing chemotherapy. 1.2 Non-Small Cell Lung Cancer CYRAMZA, in combination with erlotinib, is indicated for the first-line treatment of patients with metastatic non-small cell lung cancer (NSCLC) whose tumors have epidermal growth factor receptor (EGFR) exon 19 deletions or exon 21 (L858R) substitution mutations. CYRAMZA, in combination with docetaxel, is indicated for the treatment of patients with metastatic non-small cell lung cancer (NSCLC) with disease progression on or after platinum-based chemotherapy. Patients with epidermal growth factor receptor (EGFR) or anaplastic lymphoma kinase (ALK) genomic tumor aberrations should have disease progression on FDA-approved therapy for these aberrations prior to receiving CYRAMZA. 1.3 Colorectal Cancer CYRAMZA, in combination with FOLFIRI (irinotecan, folinic acid, and fluorouracil), is indicated for the treatment of patients with metastatic colorectal cancer (mCRC) with disease progression on or after prior therapy with bevacizumab, oxaliplatin, and a fluoropyrimidine. 1.4 Hepatocellular Carcinoma CYRAMZA, as a single agent, is indicated for the treatment of patients with hepatocellular carcinoma (HCC) who have an alpha fetoprotein (AFP) of ≥400 ng/mL and have been treated with sorafenib.</t>
  </si>
  <si>
    <t>CYSTADROPS</t>
  </si>
  <si>
    <t>1 INDICATIONS AND USAGE CYSTADROPS is a cystine-depleting agent indicated for the treatment of corneal cystine crystal deposits in adults and children with cystinosis. CYSTADROPS is a cystine-depleting agent indicated for the treatment of corneal cystine crystal deposits in adults and children with cystinosis. ( 1 )</t>
  </si>
  <si>
    <t>DARAPRIM</t>
  </si>
  <si>
    <t>Toxoplasmosis, Acute malaria, Chemoprophylaxis of malaria</t>
  </si>
  <si>
    <t>INDICATIONS AND USAGE Treatment of Toxoplasmosis DARAPRIM is indicated for the treatment of toxoplasmosis when used conjointly with a sulfonamide, since synergism exists with this combination. Treatment of Acute Malaria DARAPRIM is also indicated for the treatment of acute malaria. It should not be used alone to treat acute malaria. Fast-acting schizonticides such as chloroquine or quinine are indicated and preferable for the treatment of acute malaria. However, conjoint use of DARAPRIM with a sulfonamide (e.g., sulfadoxine) will initiate transmission control and suppression of susceptible strains of plasmodia. Chemoprophylaxis of Malaria DARAPRIM is indicated for the chemoprophylaxis of malaria due to susceptible strains of plasmodia. However, resistance to pyrimethamine is prevalent worldwide. It is not suitable as a prophylactic agent for travelers to most areas.</t>
  </si>
  <si>
    <t>DARZALEX</t>
  </si>
  <si>
    <t>1 INDICATIONS AND USAGE DARZALEX FASPRO is a combination of daratumumab, a CD38-directed cytolytic antibody, and hyaluronidase, an endoglycosidase, indicated for the treatment of adult patients with: multiple myeloma in combination with bortezomib, melphalan and prednisone in newly diagnosed patients who are ineligible for autologous stem cell transplant multiple myeloma in combination with lenalidomide and dexamethasone in newly diagnosed patients who are ineligible for autologous stem cell transplant and in patients with relapsed or refractory multiple myeloma who have received at least one prior therapy multiple myeloma in combination with bortezomib, thalidomide, and dexamethasone in newly diagnosed patients who are eligible for autologous stem cell transplant multiple myeloma in combination with bortezomib and dexamethasone in patients who have received at least one prior therapy multiple myeloma in combination with pomalidomide and dexamethasone in patients who have received at least one prior line of therapy including lenalidomide and a proteasome inhibitor multiple myeloma in combination with carfilzomib and dexamethasone in patients with relapsed or refractory multiple myeloma who have received one to three prior lines of therapy multiple myeloma as monotherapy, in patients who have received at least three prior lines of therapy including a proteasome inhibitor (PI) and an immunomodulatory agent or who are double-refractory to a PI and an immunomodulatory agent light chain (AL) amyloidosis in combination with bortezomib, cyclophosphamide and dexamethasone in newly diagnosed patients. This indication is approved under accelerated approval based on response rate. Continued approval for this indication may be contingent upon verification and description of clinical benefit in a confirmatory trial(s) ( 1.2 ) Limitations of Use: DARZALEX FASPRO is not indicated and is not recommended for the treatment of patients with light chain (AL) amyloidosis who have NYHA Class IIIB or Class IV cardiac disease or Mayo Stage IIIB outside of controlled clinical trials ( 1.2 ) 1.1 Multiple Myeloma DARZALEX FASPRO is indicated for the treatment of adult patients with multiple myeloma: in combination with bortezomib, melphalan and prednisone in newly diagnosed patients who are ineligible for autologous stem cell transplant. in combination with lenalidomide and dexamethasone in newly diagnosed patients who are ineligible for autologous stem cell transplant and in patients with relapsed or refractory multiple myeloma who have received at least one prior therapy. in combination with bortezomib, thalidomide, and dexamethasone in newly diagnosed patients who are eligible for autologous stem cell transplant. in combination with bortezomib and dexamethasone in patients who have received at least one prior therapy. in combination with pomalidomide and dexamethasone in patients who have received at least one prior line of therapy including lenalidomide and a proteasome inhibitor. in combination with carfilzomib and dexamethasone in patients with relapsed or refractory multiple myeloma who have received one to three prior lines of therapy. as monotherapy, in patients who have received at least three prior lines of therapy including a proteasome inhibitor (PI) and an immunomodulatory agent or who are double-refractory to a PI and an immunomodulatory agent. 1.2 Light Chain Amyloidosis DARZALEX FASPRO in combination with bortezomib, cyclophosphamide and dexamethasone is indicated for the treatment of adult patients with newly diagnosed light chain (AL) amyloidosis. This indication is approved under accelerated approval based on response rate [see Clinical Studies (14.3) ] . Continued approval for this indication may be contingent upon verification and description of clinical benefit in a confirmatory trial(s). Limitations of Use DARZALEX FASPRO is not indicated and is not recommended for the treatment of patients with light chain (AL) amyloidosis who have NYHA Class IIIB or Class IV cardiac disease or Mayo Stage IIIB outside of controlled clinical trials [see Warnings and Precautions (5.2) ] .</t>
  </si>
  <si>
    <t>DARZALEX FASPRO</t>
  </si>
  <si>
    <t>DAURISMO</t>
  </si>
  <si>
    <t>1 INDICATIONS AND USAGE DAURISMO is indicated, in combination with low-dose cytarabine, for the treatment of newly-diagnosed acute myeloid leukemia (AML) in adult patients who are ≥75 years old or who have comorbidities that preclude use of intensive induction chemotherapy. DAURISMO is a hedgehog pathway inhibitor indicated, in combination with low-dose cytarabine, for the treatment of newly-diagnosed acute myeloid leukemia (AML) in adult patients who are ≥75 years old or who have comorbidities that preclude use of intensive induction chemotherapy. ( 1 )</t>
  </si>
  <si>
    <t>DETECTNET</t>
  </si>
  <si>
    <t>1 INDICATIONS AND USAGE Detectnet is indicated for use with positron emission tomography (PET) for localization of somatostatin receptor positive neuroendocrine tumors (NETs) in adult patients. Detectnet is a radioactive diagnostic agent indicated for use with positron emission tomography (PET) for localization of somatostatin receptor positive neuroendocrine tumors (NETs) in adult patients. ( 1 )</t>
  </si>
  <si>
    <t>DEXEDRINE</t>
  </si>
  <si>
    <t>Psychiatric Disorders</t>
  </si>
  <si>
    <t>INDICATIONS AND USAGE DEXEDRINE is indicated in: Narcolepsy Attention Deficit Disorder with Hyperactivity As an integral part of a total treatment program that typically includes other measures (psychological, educational, social) for patients (ages 6 years to 16 years) with this syndrome. A diagnosis of Attention Deficit Hyperactivity Disorder (ADHD; DSM-IV) implies the presence of hyperactive-impulsive or inattentive symptoms that caused impairment and were present before age 7 years. The symptoms must cause clinically significant impairment, e.g., in social, academic, or occupational functioning, and be present in 2 or more settings, e.g., school (or work) and at home. The symptoms must not be better accounted for by another mental disorder. For the Inattentive Type, at least 6 of the following symptoms must have persisted for at least 6 months: lack of attention to details/careless mistakes; lack of sustained attention; poor listener; failure to follow through on tasks; poor organization; avoids tasks requiring sustained mental effort; loses things; easily distracted; forgetful. For the Hyperactive-Impulsive Type, at least 6 of the following symptoms must have persisted for at least 6 months: fidgeting/squirming; leaving seat; inappropriate running/climbing; difficulty with quiet activities; “on the go”; excessive talking; blurting answers; can't wait turn; intrusive. The Combined Type requires both inattentive and hyperactive-impulsive criteria to be met. Special Diagnostic Considerations Specific etiology of this syndrome is unknown, and there is no single diagnostic test. Adequate diagnosis requires the use of medical and special psychological, educational, and social resources. Learning may or may not be impaired. The diagnosis must be based upon a complete history and evaluation of the patient and not solely on the presences of the required number of DSM-IV characteristics. Need for Comprehensive Treatment Program DEXEDRINE is indicated as an integral part of a total treatment program for ADHD that may include other measures (psychological, educational, social) for patients with this syndrome. Drug treatment may not be indicated for all patients with this syndrome. Stimulants are not intended for use in patients who exhibit symptoms secondary to environmental factors and/or other primary psychiatric disorders, including psychosis. Appropriate educational placement is essential and psychosocial intervention is often helpful. When remedial measures alone are insufficient, the decision to prescribe stimulant medication will depend upon the physician’s assessment of the chronicity and severity of the patient’s symptoms.</t>
  </si>
  <si>
    <t>DIACOMIT</t>
  </si>
  <si>
    <t>1 INDICATIONS AND USAGE DIACOMIT is indicated for the treatment of seizures associated with Dravet syndrome (DS) in patients taking clobazam who are 6 months of age and older and weighing 7 kg or more. There are no clinical data to support the use of DIACOMIT as monotherapy in Dravet syndrome. DIACOMIT is indicated for the treatment of seizures associated with Dravet syndrome in patients taking clobazam who are 6 months of age and older and weighing 7 kg or more . There are no clinical data to support the use of DIACOMIT as monotherapy in Dravet syndrome. ( 1 )</t>
  </si>
  <si>
    <t>DOJOLVI</t>
  </si>
  <si>
    <t>1 INDICATIONS AND USAGE DOJOLVI is indicated as a source of calories and fatty acids for the treatment of adult and pediatric patients with molecularly confirmed long-chain fatty acid oxidation disorders (LC-FAOD). DOJOLVI is a medium-chain triglyceride indicated as a source of calories and fatty acids for the treatment of adult and pediatric patients with molecularly confirmed long-chain fatty acid oxidation disorders (LC-FAOD).</t>
  </si>
  <si>
    <t>DOPTELET</t>
  </si>
  <si>
    <t>1 INDICATIONS AND USAGE DOPTELET is a thrombopoietin receptor agonist indicated for the treatment of: Thrombocytopenia in adult patients with chronic liver disease who are scheduled to undergo a procedure. ( 1.1 ) Thrombocytopenia in adult patients with chronic immune thrombocytopenia who have had an insufficient response to a previous treatment. ( 1.2 ) 1.1 Treatment of Thrombocytopenia in Patients with Chronic Liver Disease (CLD) DOPTELET is indicated for the treatment of thrombocytopenia in adult patients with chronic liver disease who are scheduled to undergo a procedure. 1.2 Treatment of Thrombocytopenia in Patients with Chronic Immune Thrombocytopenia (ITP) DOPTELET is indicated for the treatment of thrombocytopenia in adult patients with chronic immune thrombocytopenia who have had an insufficient response to a previous treatment.</t>
  </si>
  <si>
    <t>EGRIFTA SV</t>
  </si>
  <si>
    <t>1 INDICATIONS AND USAGE EGRIFTA SV is indicated for the reduction of excess abdominal fat in HIV-infected adult patients with lipodystrophy. Limitations of Use: Long-term cardiovascular safety of EGRIFTA SV has not been established. Consider risk/benefit of continuation of treatment in patients who have not had a reduction in visceral adipose tissue. EGRIFTA SV is not indicated for weight loss management as it has a weight neutral effect. There are no data to support improved compliance with anti-retroviral therapies in HIV-positive patients taking EGRIFTA SV. EGRIFTA SV is a growth hormone-releasing factor (GHRF) analog indicated for the reduction of excess abdominal fat in HIV-infected adult patients with lipodystrophy. ( 1 ) Limitations of use: Long-term cardiovascular safety of EGRIFTA SV has not been established. ( 1 ) Not indicated for weight loss management. ( 1 ) There are no data to support improved compliance with anti-retroviral therapies in HIV-positive patients taking EGRIFTA SV. ( 1 )</t>
  </si>
  <si>
    <t>ELAPRASE</t>
  </si>
  <si>
    <t>1 INDICATIONS AND USAGE ELAPRASE is indicated for patients with Hunter syndrome (Mucopolysaccharidosis II, MPS II). ELAPRASE has been shown to improve walking capacity in patients 5 years and older. In patients 16 months to 5 years of age, no data are available to demonstrate improvement in disease-related symptoms or long term clinical outcome; however, treatment with ELAPRASE has reduced spleen volume similarly to that of adults and children 5 years of age and older. The safety and efficacy of ELAPRASE have not been established in pediatric patients less than 16 months of age [see Use in Specific Populations (8.4) ]. ELAPRASE is a hydrolytic lysosomal glycosaminoglycan (GAG)-specific enzyme indicated for patients with Hunter syndrome (Mucopolysaccharidosis II, MPS II). ELAPRASE has been shown to improve walking capacity in patients 5 years and older. In patients 16 months to 5 years of age, no data are available to demonstrate improvement in disease-related symptoms or long term clinical outcome; however, treatment with ELAPRASE has reduced spleen volume similarly to that of adults and children 5 years of age and older. The safety and efficacy of ELAPRASE have not been established in pediatric patients less than 16 months of age ( 1 ).</t>
  </si>
  <si>
    <t>ELCYS</t>
  </si>
  <si>
    <t>Nutritional Disorders</t>
  </si>
  <si>
    <t>1 INDICATIONS AND USAGE ELCYS ® is indicated for use as an additive to amino acid solutions to meet the nutritional requirements of newborn infants requiring total parenteral nutrition (TPN); and of adult and pediatric patients with severe liver disease who may have impaired enzymatic processes and require TPN. It can also be added to amino acid solutions to provide a more complete profile of amino acids for protein synthesis. ELCYS ® is a sulfur-containing amino acid indicated to meet the nutritional requirements of newborn infants requiring total parenteral nutrition (TPN); and of adult and pediatric patients with severe liver disease who may have impaired enzymatic processes and require TPN. It can also be added to amino acid solutions to provide a more complete profile of amino acids for protein synthesis. ( 1 )</t>
  </si>
  <si>
    <t>ELELYSO</t>
  </si>
  <si>
    <t>1 INDICATIONS AND USAGE ELELYSO is indicated for the treatment of patients 4 years of age and older with a confirmed diagnosis of Type 1 Gaucher disease. ELELYSO is a hydrolytic lysosomal glucocerebroside-specific enzyme indicated for the treatment of patients 4 years and older with a confirmed diagnosis of Type 1 Gaucher disease ( 1 ).</t>
  </si>
  <si>
    <t>ELOCTATE</t>
  </si>
  <si>
    <t>INDICATIONS AND USAGE ELOCTATE, Antihemophilic Factor (Recombinant), Fc Fusion Protein, is a recombinant DNA derived antihemophilic factor indicated in adults and children with Hemophilia A (congenital Factor VIII deficiency) for on-demand treatment and control of bleeding episodes, perioperative management of bleeding, and routine prophylaxis to reduce the frequency of bleeding episodes.</t>
  </si>
  <si>
    <t>EMFLAZA</t>
  </si>
  <si>
    <t>1 INDICATIONS AND USAGE EMFLAZA is indicated for the treatment of Duchenne muscular dystrophy (DMD) in patients 2 years of age and older. EMFLAZA is a corticosteroid indicated for the treatment of Duchenne muscular dystrophy (DMD) in patients 2 years of age and older ( 1 )</t>
  </si>
  <si>
    <t>EMPAVELI</t>
  </si>
  <si>
    <t>1 INDICATIONS AND USAGE EMPAVELI ® is indicated for the treatment of adult patients with paroxysmal nocturnal hemoglobinuria (PNH). EMPAVELI is a complement inhibitor indicated for the treatment of adult patients with paroxysmal nocturnal hemoglobinuria (PNH). ( 1 )</t>
  </si>
  <si>
    <t>EMPLICITI</t>
  </si>
  <si>
    <t>1 INDICATIONS AND USAGE • EMPLICITI is indicated in combination with lenalidomide and dexamethasone for the treatment of adult patients with multiple myeloma who have received one to three prior therapies. • EMPLICITI is indicated in combination with pomalidomide and dexamethasone for the treatment of adult patients with multiple myeloma who have received at least two prior therapies including lenalidomide and a proteasome inhibitor. EMPLICITI is a SLAMF7-directed immunostimulatory antibody indicated in • combination with lenalidomide and dexamethasone for the treatment of adult patients with multiple myeloma who have received one to three prior therapies. (1) • combination with pomalidomide and dexamethasone for the treatment of adult patients with multiple myeloma who have received at least two prior therapies including lenalidomide and a proteasome inhibitor. (1)</t>
  </si>
  <si>
    <t>ENBREL</t>
  </si>
  <si>
    <t>1 INDICATIONS AND USAGE Enbrel is a tumor necrosis factor (TNF) blocker indicated for the treatment of: Rheumatoid Arthritis (RA) ( 1.1 ) Polyarticular Juvenile Idiopathic Arthritis (JIA) in patients aged 2 years or older ( 1.2 ) Psoriatic Arthritis (PsA) ( 1.3 ) Ankylosing Spondylitis (AS) ( 1.4 ) Plaque Psoriasis (PsO) in patients 4 years or older ( 1.5 ) 1.1 Rheumatoid Arthritis Enbrel is indicated for reducing signs and symptoms, inducing major clinical response, inhibiting the progression of structural damage, and improving physical function in patients with moderately to severely active rheumatoid arthritis (RA). Enbrel can be initiated in combination with methotrexate (MTX) or used alone. 1.2 Polyarticular Juvenile Idiopathic Arthritis Enbrel is indicated for reducing signs and symptoms of moderately to severely active polyarticular juvenile idiopathic arthritis (JIA) in patients ages 2 and older. 1.3 Psoriatic Arthritis Enbrel is indicated for reducing signs and symptoms, inhibiting the progression of structural damage of active arthritis, and improving physical function in patients with psoriatic arthritis (PsA). Enbrel can be used with or without methotrexate. 1.4 Ankylosing Spondylitis Enbrel is indicated for reducing signs and symptoms in patients with active ankylosing spondylitis (AS). 1.5 Plaque Psoriasis Enbrel is indicated for the treatment of patients 4 years or older with chronic moderate to severe plaque psoriasis (PsO) who are candidates for systemic therapy or phototherapy.</t>
  </si>
  <si>
    <t>ENHERTU</t>
  </si>
  <si>
    <t>1 INDICATIONS AND USAGE ENHERTU is a HER2-directed antibody and topoisomerase inhibitor conjugate indicated for the treatment of: adult patients with unresectable or metastatic HER2-positive (IHC 3+ or ISH positive) breast cancer who have received a prior anti-HER2-based regimen either: in the metastatic setting, or in the neoadjuvant or adjuvant setting and have developed disease recurrence during or within six months of completing therapy. ( 1.1 ) adult patients with unresectable or metastatic HER2-low (IHC 1+ or IHC 2+/ISH-) breast cancer, as determined by an FDA-approved test, who have received a prior chemotherapy in the metastatic setting or developed disease recurrence during or within 6 months of completing adjuvant chemotherapy. ( 1.2 ) adult patients with unresectable or metastatic non-small cell lung cancer (NSCLC) whose tumors have activating HER2 (ERBB2) mutations, as detected by an FDA-approved test, and who have received a prior systemic therapy.* ( 1.3 ) adult patients with locally advanced or metastatic HER2-positive (IHC 3+ or IHC 2+/ISH positive) gastric or gastroesophageal junction adenocarcinoma who have received a prior trastuzumab-based regimen. ( 1.4 ) adult patients with unresectable or metastatic HER2-positive (IHC 3+) solid tumors who have received prior systemic treatment and have no satisfactory alternative treatment options.* ( 1.5 ) * These indications are approved under accelerated approval based on objective response rate and duration of response. Continued approval for this indication may be contingent upon verification and description of clinical benefit in a confirmatory trial. ( 14.3 , 14.5 ) 1.1 HER2-Positive Metastatic Breast Cancer ENHERTU is indicated for the treatment of adult patients with unresectable or metastatic HER2-positive (IHC 3+ or ISH positive) breast cancer who have received a prior anti-HER2-based regimen either: in the metastatic setting, or in the neoadjuvant or adjuvant setting and have developed disease recurrence during or within six months of completing therapy. 1.2 HER2-Low Metastatic Breast Cancer ENHERTU is indicated for the treatment of adult patients with unresectable or metastatic HER2-low (IHC 1+ or IHC 2+/ISH-) breast cancer, as determined by an FDA-approved test, who have received a prior chemotherapy in the metastatic setting or developed disease recurrence during or within 6 months of completing adjuvant chemotherapy [see Dosage and Administration (2.1) ] . 1.3 HER2-Mutant Unresectable or Metastatic Non-Small Cell Lung Cancer ENHERTU is indicated for the treatment of adult patients with unresectable or metastatic non-small cell lung cancer (NSCLC) whose tumors have activating HER2 (ERBB2) mutations, as detected by an FDA-approved test, and who have received a prior systemic therapy. This indication is approved under accelerated approval based on objective response rate and duration of response [see Clinical Studies (14.3) ] . Continued approval for this indication may be contingent upon verification and description of clinical benefit in a confirmatory trial. 1.4 HER2-Positive Locally Advanced or Metastatic Gastric Cancer ENHERTU is indicated for the treatment of adult patients with locally advanced or metastatic HER2-positive (IHC 3+ or IHC 2+/ISH positive) gastric or gastroesophageal junction (GEJ) adenocarcinoma who have received a prior trastuzumab-based regimen. 1.5 HER2-Positive (IHC 3+) Unresectable or Metastatic Solid Tumors ENHERTU is indicated for the treatment of adult patients with unresectable or metastatic HER2-positive (IHC 3+) solid tumors who have received prior systemic treatment and have no satisfactory alternative treatment options. This indication is approved under accelerated approval based on objective response rate and duration of response [see Clinical Studies (14.5) ] . Continued approval for this indication may be contingent upon verification and description of clinical benefit in a confirmatory trial.</t>
  </si>
  <si>
    <t>ENSPRYNG</t>
  </si>
  <si>
    <t>1 INDICATIONS AND USAGE ENSPRYNG is indicated for the treatment of neuromyelitis optica spectrum disorder (NMOSD) in adult patients who are anti-aquaporin-4 (AQP4) antibody positive. ENSPRYNG is an interleukin-6 (IL-6) receptor antagonist indicated for the treatment of neuromyelitis optica spectrum disorder (NMOSD) in adult patients who are anti-aquaporin-4 (AQP4) antibody positive. ( 1 )</t>
  </si>
  <si>
    <t>ENTYVIO</t>
  </si>
  <si>
    <t>1 INDICATIONS AND USAGE ENTYVIO is indicated in adults for the treatment of: moderately to severely active ulcerative colitis (UC). moderately to severely active Crohn's disease (CD). ENTYVIO is an integrin receptor antagonist indicated in adults for the treatment of: moderately to severely active ulcerative colitis (UC). ( 1 ) moderately to severely active Crohn's disease (CD). ( 1 )</t>
  </si>
  <si>
    <t>EPCLUSA</t>
  </si>
  <si>
    <t>Infectious Diseases - HCV</t>
  </si>
  <si>
    <t>Chronic hepatitis C virus infection</t>
  </si>
  <si>
    <t>1 INDICATIONS AND USAGE EPCLUSA is indicated for the treatment of adults and pediatric patients 3 years of age and older with chronic hepatitis C virus (HCV) genotype 1, 2, 3, 4, 5, or 6 infection [see Dosage and Administration (2.2 , 2.3 , 2.4) and Clinical Studies (14) ] : without cirrhosis or with compensated cirrhosis with decompensated cirrhosis for use in combination with ribavirin. EPCLUSA is a fixed-dose combination of sofosbuvir, a hepatitis C virus (HCV) nucleotide analog NS5B polymerase inhibitor, and velpatasvir, an HCV NS5A inhibitor, and is indicated for the treatment of adults and pediatric patients 3 years of age and older with chronic HCV genotype 1, 2, 3, 4, 5, or 6 infection ( 1 ): without cirrhosis or with compensated cirrhosis with decompensated cirrhosis for use in combination with ribavirin.</t>
  </si>
  <si>
    <t>ERBITUX</t>
  </si>
  <si>
    <t>1 INDICATIONS AND USAGE ERBITUX ® is an epidermal growth factor receptor (EGFR) antagonist indicated for treatment of: Head and Neck Cancer Locally or regionally advanced squamous cell carcinoma of the head and neck in combination with radiation therapy. ( 1.1 , 14.1 ) Recurrent locoregional disease or metastatic squamous cell carcinoma of the head and neck in combination with platinum-based therapy with fluorouracil. ( 1.1 , 14.1 ) Recurrent or metastatic squamous cell carcinoma of the head and neck progressing after platinum-based therapy. ( 1.1 , 14.1 ) Colorectal Cancer K-Ras wild-type, EGFR-expressing, metastatic colorectal cancer as determined by an FDA-approved test in combination with FOLFIRI for first-line treatment, in combination with irinotecan in patients who are refractory to irinotecan-based chemotherapy, as a single-agent in patients who have failed oxaliplatin- and irinotecan-based chemotherapy or who are intolerant to irinotecan. ( 1.2 , 5.7 , 12.1 , 14.2 ) Limitations of Use: ERBITUX is not indicated for treatment of Ras-mutant colorectal cancer or when the results of the Ras mutation tests are unknown. ( 5.7 ) BRAF V600E Mutation-Positive Metastatic Colorectal Cancer (CRC) in combination with encorafenib, for the treatment of adult patients with metastatic colorectal cancer (CRC) with a BRAF V600E mutation, as detected by an FDA-approved test, after prior therapy. ( 1.3 ) 1.1 Squamous Cell Carcinoma of the Head and Neck (SCCHN) ERBITUX ® is indicated: in combination with radiation therapy for the initial treatment of locally or regionally advanced squamous cell carcinoma of the head and neck (SCCHN). in combination with platinum-based therapy with fluorouracil for the first-line treatment of patients with recurrent locoregional disease or metastatic SCCHN. as a single-agent for the treatment of patients with recurrent or metastatic SCCHN for whom prior platinum-based therapy has failed. 1.2 K-Ras Wild-type, EGFR-expressing Colorectal Cancer (CRC) ERBITUX is indicated for the treatment of K-Ras wild-type, epidermal growth factor receptor (EGFR)-expressing, metastatic colorectal cancer (mCRC) as determined by an FDA-approved test [see Dosage and Administration ( 2.2 )] : in combination with FOLFIRI (irinotecan, fluorouracil, leucovorin) for first-line treatment, in combination with irinotecan in patients who are refractory to irinotecan-based chemotherapy, as a single-agent in patients who have failed oxaliplatin- and irinotecan-based chemotherapy or who are intolerant to irinotecan. Limitations of Use: ERBITUX is not indicated for treatment of Ras-mutant colorectal cancer or when the results of the Ras mutation tests are unknown [see Warnings and Precautions ( 5.7 )] . 1.3 BRAF V600E Mutation-Positive Metastatic Colorectal Cancer (CRC) ERBITUX is indicated, in combination with encorafenib, for the treatment of adult patients with metastatic colorectal cancer (CRC) with a BRAF V600E mutation, as detected by an FDA-approved test, after prior therapy [see Dosage and Administration ( 2.3 )] .</t>
  </si>
  <si>
    <t>ERIVEDGE</t>
  </si>
  <si>
    <t>1 INDICATIONS AND USAGE ERIVEDGE is indicated for the treatment of adults with metastatic basal cell carcinoma, or with locally advanced basal cell carcinoma that has recurred following surgery or who are not candidates for surgery and who are not candidates for radiation. ERIVEDGE ® (vismodegib) is a hedgehog pathway inhibitor indicated for the treatment of adults with metastatic basal cell carcinoma, or with locally advanced basal cell carcinoma that has recurred following surgery or who are not candidates for surgery and who are not candidates for radiation. ( 1 )</t>
  </si>
  <si>
    <t>ERLEADA</t>
  </si>
  <si>
    <t>1 INDICATIONS AND USAGE ERLEADA is indicated for the treatment of patients with Metastatic castration-sensitive prostate cancer (mCSPC) Non-metastatic castration-resistant prostate cancer (nmCRPC) ERLEADA is an androgen receptor inhibitor indicated for the treatment of patients with metastatic castration-sensitive prostate cancer. ( 1 ) non-metastatic castration-resistant prostate cancer. ( 1 )</t>
  </si>
  <si>
    <t>ESBRIET</t>
  </si>
  <si>
    <t>Respiratory Disorders</t>
  </si>
  <si>
    <t>1 INDICATIONS AND USAGE ESBRIET is indicated for the treatment of idiopathic pulmonary fibrosis (IPF). ESBRIET is a pyridone indicated for the treatment of idiopathic pulmonary fibrosis (IPF).</t>
  </si>
  <si>
    <t>EVRYSDI</t>
  </si>
  <si>
    <t>1 INDICATIONS AND USAGE EVRYSDI is indicated for the treatment of spinal muscular atrophy (SMA) in pediatric and adult patients. EVRYSDI is a survival of motor neuron 2 (SMN2) splicing modifier indicated for the treatment of spinal muscular atrophy (SMA) in pediatric and adult patients. ( 1 )</t>
  </si>
  <si>
    <t>EXONDYS 51</t>
  </si>
  <si>
    <t>1 INDICATIONS AND USAGE EXONDYS 51 is indicated for the treatment of Duchenne muscular dystrophy (DMD) in patients who have a confirmed mutation of the DMD gene that is amenable to exon 51 skipping. This indication is approved under accelerated approval based on an increase in dystrophin in skeletal muscle observed in some patients treated with EXONDYS 51 [see Clinical Studies ( 14 )] . Continued approval for this indication may be contingent upon verification of a clinical benefit in confirmatory trials. EXONDYS 51 is an antisense oligonucleotide indicated for the treatment of Duchenne muscular dystrophy (DMD) in patients who have a confirmed mutation of the DMD gene that is amenable to exon 51 skipping. This indication is approved under accelerated approval based on an increase in dystrophin in skeletal muscle observed in some patients treated with EXONDYS 51 [see Clinical Studies ( 14 )]. Continued approval for this indication may be contingent upon verification of a clinical benefit in confirmatory trials. ( 1 )</t>
  </si>
  <si>
    <t>FABRAZYME</t>
  </si>
  <si>
    <t>1 INDICATIONS AND USAGE FABRAZYME ® is indicated for the treatment of adult and pediatric patients 2 years of age and older with confirmed Fabry disease. FABRAZYME is a hydrolytic lysosomal neutral glycosphingolipid-specific enzyme indicated for the treatment of adult and pediatric patients 2 years of age and older with confirmed Fabry disease. ( 1 )</t>
  </si>
  <si>
    <t>FARYDAK</t>
  </si>
  <si>
    <t>1 INDICATIONS AND USAGE FARYDAK, a histone deacetylase inhibitor, in combination with bortezomib and dexamethasone, is indicated for the treatment of patients with multiple myeloma who have received at least 2 prior regimens, including bortezomib and an immunomodulatory agent. This indication is approved under accelerated approval based on progression free survival [see Clinical Studies ( 14.1 )] . Continued approval for this indication may be contingent upon verification and description of clinical benefit in confirmatory trials. FARYDAK, a histone deacetylase inhibitor, in combination with bortezomib and dexamethasone, is indicated for the treatment of patients with multiple myeloma who have received at least 2 prior regimens, including bortezomib and an immunomodulatory agent. This indication is approved under accelerated approval based on progression free survival. Continued approval for this indication may be contingent upon verification and description of clinical benefit in confirmatory trials. ( 1 )</t>
  </si>
  <si>
    <t>FENSOLVI</t>
  </si>
  <si>
    <t>Endocrine Disorders</t>
  </si>
  <si>
    <t>1 INDICATIONS AND USAGE FENSOLVI ® is indicated for the treatment of pediatric patients 2 years of age and older with central precocious puberty (CPP). FENSOLVI is a gonadotropin releasing hormone (GnRH) agonist indicated for the treatment of pediatric patients 2 years of age and older with central precocious puberty.</t>
  </si>
  <si>
    <t>FERRIPROX</t>
  </si>
  <si>
    <t>1 INDICATIONS AND USAGE FERRIPROX ® is indicated for the treatment of patients with transfusional iron overload due to thalassemia syndromes when current chelation therapy is inadequate. Approval is based on a reduction in serum ferritin levels. There are no controlled trials demonstrating a direct treatment benefit, such as improvement in disease-related symptoms, functioning, or increased survival [see Clinical Studies (14) ] . Limitations of Use Safety and effectiveness have not been established for the treatment of transfusional iron overload in patients with other chronic anemias. FERRIPROX ® is an iron chelator indicated for the treatment of patients with transfusional iron overload due to thalassemia syndromes when current chelation therapy is inadequate. (1) Approval is based on a reduction in serum ferritin levels. There are no controlled trials demonstrating a direct treatment benefit, such as improvement in disease-related symptoms, functioning, or increased survival. (1) Limitations of Use Safety and effectiveness have not been established for the treatment of transfusional iron overload in patients with other chronic anemias. (1)</t>
  </si>
  <si>
    <t>FETROJA</t>
  </si>
  <si>
    <t>Complicated Urinary Tract Infections, Hospital-acquired Bacterial Pneumonia and Ventilator-associated Bacterial Pneumonia</t>
  </si>
  <si>
    <t>1 INDICATIONS AND USAGE FETROJA is a cephalosporin antibacterial indicated in patients 18 years of age or older for the treatment of the following infections caused by susceptible Gram-negative microorganisms: Complicated Urinary Tract Infections (cUTI), including Pyelonephritis ( 1.1 ) Hospital-acquired Bacterial Pneumonia and Ventilator-associated Bacterial Pneumonia (HABP/VABP) ( 1.2 ) To reduce the development of drug-resistant bacteria and maintain the effectiveness of FETROJA and other antibacterial drugs, FETROJA should be used only to treat or prevent infections that are proven or strongly suspected to be caused by bacteria. ( 1.3 ) 1.1 Complicated Urinary Tract Infections (cUTIs), Including Pyelonephritis FETROJA ® is indicated in patients 18 years of age or older for the treatment of complicated urinary tract infections (cUTIs), including pyelonephritis caused by the following susceptible Gram-negative microorganisms: Escherichia coli , Klebsiella pneumoniae , Proteus mirabilis , Pseudomonas aeruginosa , and Enterobacter cloacae complex [see Clinical Studies (14.1) ] . 1.2 Hospital-acquired Bacterial Pneumonia and Ventilator-associated Bacterial Pneumonia (HABP/VABP) FETROJA is indicated in patients 18 years of age or older for the treatment of hospital-acquired bacterial pneumonia and ventilator-associated bacterial pneumonia, caused by the following susceptible Gram-negative microorganisms: Acinetobacter baumannii complex, Escherichia coli , Enterobacter cloacae complex, Klebsiella pneumoniae , Pseudomonas aeruginosa , and Serratia marcescens [see Clinical Studies (14.2) ]. 1.3 Usage To reduce the development of drug-resistant bacteria and maintain the effectiveness of FETROJA and other antibacterial drugs, FETROJA should be used only to treat or prevent infections that are proven or strongly suspected to be caused by susceptible bacteria. When culture and susceptibility information are available, they should be considered in selecting or modifying antibacterial therapy. In the absence of such data, local epidemiology and susceptibility patterns may contribute to the empiric selection of therapy.</t>
  </si>
  <si>
    <t>FINTEPLA</t>
  </si>
  <si>
    <t>1 INDICATIONS AND USAGE FINTEPLA is indicated for the treatment of seizures associated with Dravet syndrome (DS) and Lennox-Gastaut syndrome (LGS) in patients 2 years of age and older. FINTEPLA is indicated for the treatment of seizures associated with Dravet syndrome and Lennox-Gastaut syndrome in patients 2 years of age and older. ( 1 )</t>
  </si>
  <si>
    <t>FIRAZYR</t>
  </si>
  <si>
    <t>1 INDICATIONS AND USAGE FIRAZYR ® (icatibant) is indicated for the treatment of acute attacks of hereditary angioedema (HAE) in adults 18 years of age and older. FIRAZYR is a bradykinin B2 receptor antagonist indicated for treatment of acute attacks of hereditary angioedema (HAE) in adults 18 years of age and older. ( 1 )</t>
  </si>
  <si>
    <t>FIRDAPSE</t>
  </si>
  <si>
    <t>1 INDICATIONS AND USAGE FIRDAPSE ® is indicated for the treatment of Lambert-Eaton myasthenic syndrome (LEMS) in adults and pediatric patients 6 years of age and older. FIRDAPSE is a potassium channel blocker indicated for the treatment of Lambert-Eaton myasthenic syndrome (LEMS) in adults and pediatric patients 6 years of age and older. ( 1 )</t>
  </si>
  <si>
    <t>FLOLAN</t>
  </si>
  <si>
    <t>1 INDICATIONS AND USAGE FLOLAN is indicated for the treatment of pulmonary arterial hypertension (PAH) (WHO Group I) to improve exercise capacity. Trials establishing effectiveness included predominantly (97%) patients with New York Heart Association (NYHA) Functional Class III-IV symptoms and etiologies of idiopathic or heritable PAH (49%) or PAH associated with connective tissue diseases (51%). FLOLAN is a prostacyclin vasodilator indicated for the treatment of pulmonary arterial hypertension (PAH) (WHO Group I) to improve exercise capacity. Studies establishing effectiveness included predominantly (97%) patients with NYHA Functional Class III-IV symptoms and etiologies of idiopathic or heritable PAH (49%) or PAH associated with connective tissue diseases (51%). ( 1 )</t>
  </si>
  <si>
    <t>FOLOTYN</t>
  </si>
  <si>
    <t>1 INDICATIONS AND USAGE FOLOTYN is indicated for the treatment of patients with relapsed or refractory peripheral T-cell lymphoma (PTCL). This indication is based on overall response rate. Clinical benefit such as improvement in progression-free survival or overall survival has not been demonstrated. FOLOTYN is a folate analog metabolic inhibitor indicated for the treatment of patients with relapsed or refractory peripheral T-cell lymphoma (PTCL). This indication is based on overall response rate. Clinical benefit such as improvement in progression-free survival or overall survival has not been demonstrated. ( 1 )</t>
  </si>
  <si>
    <t>FOTIVDA</t>
  </si>
  <si>
    <t>1 INDICATIONS AND USAGE FOTIVDA is indicated for the treatment of adult patients with relapsed or refractory advanced renal cell carcinoma (RCC) following two or more prior systemic therapies. FOTIVDA is a kinase inhibitor indicated for the treatment of adult patients with relapsed or refractory advanced renal cell carcinoma (RCC) following two or more prior systemic therapies. ( 1 )</t>
  </si>
  <si>
    <t>FRAGMIN</t>
  </si>
  <si>
    <t>1 INDICATIONS AND USAGE FRAGMIN is a low molecular weight heparin (LMWH) indicated for • Prophylaxis of ischemic complications of unstable angina and non-Q-wave myocardial infarction ( 1.1 ) • Prophylaxis of deep vein thrombosis (DVT) in abdominal surgery, hip replacement surgery or medical patients with severely restricted mobility during acute illness ( 1.2 ) • Extended treatment of symptomatic venous thromboembolism (VTE) to reduce the recurrence in adult patients with cancer. In these patients, the FRAGMIN therapy begins with the initial VTE treatment and continues for six months ( 1.3 ) • Treatment of symptomatic venous thromboembolism (VTE) to reduce the recurrence in pediatric patients 1 month of age and older ( 1.4 ) • Limitations of Use FRAGMIN is not indicated for the acute treatment of VTE ( 1.5 ) 1.1 Prophylaxis of Ischemic Complications in Unstable Angina and Non-Q-Wave Myocardial Infarction FRAGMIN Injection is indicated for the prophylaxis of ischemic complications in unstable angina and non-Q-wave myocardial infarction, when concurrently administered with aspirin therapy [see Clinical Studies (14.1) ] . 1.2 Prophylaxis of Deep Vein Thrombosis FRAGMIN is indicated for the prophylaxis of deep vein thrombosis (DVT), which may lead to pulmonary embolism (PE): • In patients undergoing hip replacement surgery [see Clinical Studies (14.2) ] ; • In patients undergoing abdominal surgery who are at risk for thromboembolic complications [see Clinical Studies (14.3) ] ; • In medical patients who are at risk for thromboembolic complications due to severely restricted mobility during acute illness [see Clinical Studies (14.4) ] . 1.3 Extended Treatment of Symptomatic Venous Thromboembolism (VTE) in Adult Patients with Cancer FRAGMIN is indicated for the extended treatment of symptomatic venous thromboembolism (VTE) (proximal DVT and/or PE), to reduce the recurrence of VTE in adult patients with cancer. In these patients, the FRAGMIN therapy begins with the initial VTE treatment and continues for six months [see Clinical Studies (14.5) ] . 1.4 Treatment of Symptomatic Venous Thromboembolism (VTE) in Pediatric Patients FRAGMIN is indicated for the treatment of symptomatic venous thromboembolism (VTE) to reduce the recurrence of VTE in pediatric patients 1 month of age and older. 1.5 Limitations of Use FRAGMIN is not indicated for the acute treatment of VTE.</t>
  </si>
  <si>
    <t>GALAFOLD</t>
  </si>
  <si>
    <t>1 INDICATIONS AND USAGE GALAFOLD is indicated for the treatment of adults with a confirmed diagnosis of Fabry disease and an amenable galactosidase alpha gene ( GLA ) variant based on in vitro assay data [see Dosage and Administration (2.1) and Clinical Pharmacology (12.1) ] . This indication is approved under accelerated approval based on reduction in kidney interstitial capillary cell globotriaosylceramide (KIC GL-3) substrate [see Clinical Studies (14) ] . Continued approval for this indication may be contingent upon verification and description of clinical benefit in confirmatory trials. GALAFOLD is an alpha-galactosidase A (alpha-Gal A) pharmacological chaperone indicated for the treatment of adults with a confirmed diagnosis of Fabry disease and an amenable galactosidase alpha gene ( GLA ) variant based on in vitro assay data. ( 1 , 12.1 ) This indication is approved under accelerated approval based on reduction in kidney interstitial capillary cell globotriaosylceramide (KIC GL-3) substrate. Continued approval for this indication may be contingent upon verification and description of clinical benefit in confirmatory trials. ( 1 )</t>
  </si>
  <si>
    <t>GAMMAGARD</t>
  </si>
  <si>
    <t>1 INDICATIONS AND USAGE GAMMAGARD LIQUID is indicated as replacement therapy for primary humoral immunodeficiency (PI) in adult and pediatric patients two years of age or older. This includes, but is not limited to, common variable immunodeficiency (CVID), X-linked agammaglobulinemia, congenital agammaglobulinemia, Wiskott-Aldrich syndrome, and severe combined immunodeficiencies 1,2 . GAMMAGARD LIQUID is an immune globulin infusion (human) indicated as replacement therapy for primary humoral immunodeficiency (PI) in adult and pediatric patients two years of age or older. ( 1 ).</t>
  </si>
  <si>
    <t>GAMMAGARD LIQUID</t>
  </si>
  <si>
    <t>GAMMAKED</t>
  </si>
  <si>
    <t>INDICATIONS AND USAGE GAMMAKED is an immune globulin injection (human), 10% liquid indicated for the treatment of Primary Humoral Immunodeficiency (PI) in patients 2 years of age and older, Idiopathic Thrombocytopenic Purpura (ITP) in adults and children, and Chronic Inflammatory Demyelinating Polyneuropathy (CIDP) in adults.</t>
  </si>
  <si>
    <t>GAMMAPLEX</t>
  </si>
  <si>
    <t>1 INDICATIONS AND USAGE Gammaplex is an Immune Globulin Intravenous (Human), 5% Liquid indicated for the replacement therapy of primary humoral immunodeficiency (PI). This includes, but is not limited to, the humoral immune defect in common variable immunodeficiency, X-linked agammaglobulinemia, congenital agammaglobulinemia, Wiskott-Aldrich syndrome, and severe combined immunodeficiencies. Gammaplex is an Immune Globulin Intravenous (Human) indicated for the treatment of primary humoral immunodeficiency (PI).</t>
  </si>
  <si>
    <t>GAMUNEX-C</t>
  </si>
  <si>
    <t>1 INDICATIONS AND USAGE GAMUNEX-C is an immune globulin injection (human) 10% liquid that is indicated for the treatment of: GAMUNEX-C is an immune globulin injection (human), 10% liquid indicated for treatment of: Primary Humoral Immunodeficiency (PI) ( 1.1 ) Idiopathic Thrombocytopenic Purpura (ITP) ( 1.2 ) Chronic Inflammatory Demyelinating Polyneuropathy (CIDP) ( 1.3 ) 1.1 Primary Humoral Immunodeficiency (PI) GAMUNEX-C is indicated as replacement therapy of primary humoral immunodeficiency. This includes, but is not limited to, congenital agammaglobulinemia, common variable immunodeficiency, X-linked agammaglobulinemia, Wiskott-Aldrich syndrome, and severe combined immunodeficiencies. [2-5] 1.2 Idiopathic Thrombocytopenic Purpura (ITP) GAMUNEX-C is indicated for the treatment of patients with Idiopathic Thrombocytopenic Purpura to raise platelet counts to prevent bleeding or to allow a patient with ITP to undergo surgery [6-7] . 1.3 Chronic Inflammatory Demyelinating Polyneuropathy (CIDP) GAMUNEX-C is indicated for the treatment of CIDP to improve neuromuscular disability and impairment and for maintenance therapy to prevent relapse.</t>
  </si>
  <si>
    <t>GATTEX</t>
  </si>
  <si>
    <t>1 INDICATIONS AND USAGE GATTEX ® is indicated for the treatment of adults and pediatric patients 1 year of age and older with Short Bowel Syndrome (SBS) who are dependent on parenteral support . GATTEX ® is a glucagon-like peptide-2 (GLP-2) analog indicated for the treatment of adults and pediatric patients 1 year of age and older with Short Bowel Syndrome (SBS) who are dependent on parenteral support. ( 1 )</t>
  </si>
  <si>
    <t>GELSYN-3</t>
  </si>
  <si>
    <t>Pain Management</t>
  </si>
  <si>
    <t>INDICATIONS AND USAGE GELSYN-3 is indicated for the treatment of pain in osteoarthritis (OA) of the knee in patients who have failed to respond adequately to conservative non-pharmacologic therapy and simple analgesics, such as acetaminophen.</t>
  </si>
  <si>
    <t>GENOTROPIN</t>
  </si>
  <si>
    <t>1 INDICATIONS AND USAGE Enter section text here GENOTROPIN is a recombinant human growth hormone indicated for: Pediatric: Treatment of children with growth failure due to growth hormone deficiency (GHD), Prader-Willi syndrome, Small for Gestational Age, Turner syndrome, and Idiopathic Short Stature ( 1.1 ) Adult: Treatment of adults with either adult onset or childhood onset GHD ( 1.2 ) 1.1 Pediatric Patients GENOTROPIN (somatropin [rDNA origin] for injection) is indicated for the treatment of pediatric patients who have growth failure due to an inadequate secretion of endogenous growth hormone. GENOTROPIN (somatropin [rDNA origin] for injection) is indicated for the treatment of pediatric patients who have growth failure due to Prader-Willi syndrome (PWS). The diagnosis of PWS should be confirmed by appropriate genetic testing (see CONTRAINDICATIONS ). GENOTROPIN (somatropin [rDNA origin] for injection) is indicated for the treatment of growth failure in children born small for gestational age (SGA) who fail to manifest catch-up growth by age 2 years. GENOTROPIN (somatropin [rDNA origin] for injection) is indicated for the treatment of growth failure associated with Turner syndrome. GENOTROPIN (somatropin [rDNA origin] for injection) is indicated for the treatment of idiopathic short stature (ISS), also called non-growth hormone-deficient short stature, defined by height standard deviation score (SDS) ≤-2.25, and associated with growth rates unlikely to permit attainment of adult height in the normal range, in pediatric patients whose epiphyses are not closed and for whom diagnostic evaluation excludes other causes associated with short stature that should be observed or treated by other means. 1.2 Adult Patients GENOTROPIN (somatropin [rDNA origin] for injection) is indicated for replacement of endogenous growth hormone in adults with growth hormone deficiency who meet either of the following two criteria: Adult Onset (AO): Patients who have growth hormone deficiency, either alone or associated with multiple hormone deficiencies (hypopituitarism), as a result of pituitary disease, hypothalamic disease, surgery, radiation therapy, or trauma; or Childhood Onset (CO) : Patients who were growth hormone deficient during childhood as a result of congenital, genetic, acquired, or idiopathic causes. Patients who were treated with somatropin for growth hormone deficiency in childhood and whose epiphyses are closed should be reevaluated before continuation of somatropin therapy at the reduced dose level recommended for growth hormone deficient adults. According to current standards, confirmation of the diagnosis of adult growth hormone deficiency in both groups involves an appropriate growth hormone provocative test with two exceptions: (1) patients with multiple other pituitary hormone deficiencies due to organic disease; and (2) patients with congenital/genetic growth hormone deficiency.</t>
  </si>
  <si>
    <t>GENVOYA</t>
  </si>
  <si>
    <t>HIV-1 infection</t>
  </si>
  <si>
    <t>1 INDICATIONS &amp; USAGE Tenofovir disoproxil fumarate tablets are a nucleotide analog HIV-1 reverse transcriptase inhibitor and an HBV reverse transcriptase inhibitor. • Tenofovir disoproxil fumarate tablets are indicated in combination with other antiretroviral agents for the treatment of HIV-1 infection in adults and pediatric patients 2 years of age and older. (1) • Tenofovir disoproxil fumarate tablets are indicated for the treatment of chronic hepatitis B in adults and pediatric patients 12 years of age and older. (1) 1.1 HIV-1 Infection Tenofovir disoproxil fumarate tablets are indicated in combination with other antiretroviral agents for the treatment of HIV-1 infection in adults and pediatric patients 2 years of age and older. The following points should be considered when initiating therapy with tenofovir disoproxil fumarate tablets for the treatment of HIV-1 infection: • Tenofovir disoproxil fumarate tablets should not be used in combination with ATRIPLA ® , BIKTARVY ® , COMPLERA ® , DESCOVY ® , GENVOYA ® , ODEFSEY ® , STRIBILD ® , TRUVADA ® , or VEMLIDY ® [See Warnings and Precautions (5.4)]. 1.2 Chronic Hepatitis B Tenofovir disoproxil fumarate tablets are indicated for the treatment of chronic hepatitis B in adults and pediatric patients 12 years of age and older. The following points should be considered when initiating therapy with tenofovir disoproxil fumarate tablets for the treatment of chronic hepatitis B infection: • The indication in adults is based on safety and efficacy data from treatment of subjects who were nucleoside-treatment-naïve and subjects who were treatment-experienced with documented resistance to lamivudine. Subjects were adults with HBeAg-positive and HBeAg-negative chronic hepatitis B with compensated liver disease [See Clinical Studies (14.2)]. • Tenofovir disoproxil fumarate tablets were evaluated in a limited number of subjects with chronic hepatitis B and decompensated liver disease [See Adverse Reactions (6.1), Clinical Studies (14.2)]. • The numbers of subjects in clinical trials who had adefovir resistance-associated substitutions at baseline were too small to reach conclusions of efficacy [See Microbiology (12.4), Clinical Studies ( 14.2)].</t>
  </si>
  <si>
    <t>GILENYA</t>
  </si>
  <si>
    <t>1 INDICATIONS AND USAGE Fingolimod capsules are indicated for the treatment of relapsing forms of multiple sclerosis (MS), to include clinically isolated syndrome, relapsing remitting disease, and active secondary progressive disease, in patients 18 years of age and older. Pediatric use information is approved for Novartis Pharmaceuticals Corporation’s GILENYA (fingolimod) capsules. However, due to Novartis Pharmaceuticals Corporation's marketing exclusivity rights, this drug product is not labeled with that pediatric information. Fingolimod capsules are a sphingosine 1-phosphate receptor modulator indicated for the treatment of relapsing forms of multiple sclerosis (MS), to include clinically isolated syndrome, relapsing-remitting disease, and active secondary progressive disease, in patients 18 years of age and older. ( 1 )</t>
  </si>
  <si>
    <t>GILOTRIF</t>
  </si>
  <si>
    <t>1 INDICATIONS AND USAGE GILOTRIF is a kinase inhibitor indicated for: First-line treatment of patients with metastatic non-small cell lung cancer (NSCLC) whose tumors have non-resistant epidermal growth factor receptor (EGFR) mutations as detected by an FDA-approved test ( 1.1 ) Limitations of Use : Safety and efficacy of GILOTRIF were not established in patients whose tumors have resistant EGFR mutations ( 1.1 ) Treatment of patients with metastatic, squamous NSCLC progressing after platinum-based chemotherapy ( 1.2 ) 1.1 EGFR Mutation-Positive, Metastatic Non-Small Cell Lung Cancer GILOTRIF is indicated for the first-line treatment of patients with metastatic non-small cell lung cancer (NSCLC) whose tumors have non-resistant epidermal growth factor receptor (EGFR) mutations as detected by an FDA-approved test [see Dosage and Administration (2.1) , Clinical Pharmacology (12.1) , Clinical Studies (14.1) ]. Limitations of Use : The safety and efficacy of GILOTRIF have not been established in patients whose tumors have resistant EGFR mutations [see Clinical Studies (14.1) ]. 1.2 Previously Treated, Metastatic Squamous NSCLC GILOTRIF is indicated for the treatment of patients with metastatic squamous NSCLC progressing after platinum-based chemotherapy .</t>
  </si>
  <si>
    <t>GIVLAARI</t>
  </si>
  <si>
    <t>1 INDICATIONS AND USAGE GIVLAARI is indicated for the treatment of adults with acute hepatic porphyria (AHP). GIVLAARI is an aminolevulinate synthase 1-directed small interfering RNA indicated for the treatment of adults with acute hepatic porphyria (AHP). ( 1 )</t>
  </si>
  <si>
    <t>GLASSIA</t>
  </si>
  <si>
    <t>1 INDICATIONS AND USAGE Alpha-1-Proteinase Inhibitor (Human), GLASSIA is indicated for chronic augmentation and maintenance therapy in individuals with emphysema due to congenital deficiency of alpha 1 -proteinase inhibitor (Alpha 1 -PI), also known as alpha 1 -antitrypsin (AAT) deficiency. The effect of augmentation therapy with GLASSIA or any Alpha 1 -PI product on pulmonary exacerbations and on the progression of emphysema in Alpha 1 -PI deficiency has not been demonstrated in randomized, controlled clinical trials. Clinical data demonstrating the long-term effects of chronic augmentation and maintenance therapy of individuals with GLASSIA are not available. GLASSIA is not indicated as therapy for lung disease in patients in whom severe Alpha 1 -PI deficiency has not been established. GLASSIA is an alpha 1 -proteinase inhibitor that is indicated for chronic augmentation and maintenance therapy in adults with emphysema due to congenital deficiency of alpha 1 -proteinase inhibitor (Alpha 1 -PI), also known as alpha 1 -antitrypsin deficiency ( 1 ). The effect of augmentation therapy with any alpha 1 -proteinase inhibitor on pulmonary exacerbations and on the progression of emphysema in Alpha 1 -PI deficiency has not been demonstrated in randomized, controlled clinical trials ( 1 ). Clinical data demonstrating the long-term effects of chronic augmentation and maintenance therapy of individuals with GLASSIA are not available ( 1 ). GLASSIA is not indicated as therapy for lung disease in patients in whom severe Alpha 1 -PI deficiency has not been established ( 1 ).</t>
  </si>
  <si>
    <t>GLEEVEC</t>
  </si>
  <si>
    <t>1 INDICATIONS AND USAGE Gleevec is a kinase inhibitor indicated for the treatment of: Newly diagnosed adult and pediatric patients with Philadelphia chromosome positive chronic myeloid leukemia (Ph+ CML) in chronic phase. ( 1.1 ) Patients with Philadelphia chromosome positive chronic myeloid leukemia (Ph+ CML) in blast crisis (BC), accelerated phase (AP), or in chronic phase (CP) after failure of interferon-alpha therapy. ( 1.2 ) Adult patients with relapsed or refractory Philadelphia chromosome positive acute lymphoblastic leukemia (Ph+ ALL). ( 1.3 ) Pediatric patients with newly diagnosed Philadelphia chromosome positive acute lymphoblastic leukemia (Ph+ ALL) in combination with chemotherapy. ( 1.4 ) Adult patients with myelodysplastic/myeloproliferative diseases (MDS/MPD) associated with platelet-derived growth factor receptor (PDGFR) gene re-arrangements. ( 1.5 ) Adult patients with aggressive systemic mastocytosis (ASM) without the D816V c-Kit mutation or with c-Kit mutational status unknown. ( 1.6 ) Adult patients with hypereosinophilic syndrome (HES) and/or chronic eosinophilic leukemia (CEL) who have the FIP1L1-PDGFRα fusion kinase (mutational analysis or fluorescence in situ hybridization [FISH] demonstration of CHIC2 allele deletion) and for patients with HES and/or CEL who are FIP1L1-PDGFRα fusion kinase negative or unknown. ( 1.7 ) Adult patients with unresectable, recurrent and/or metastatic dermatofibrosarcoma protuberans (DFSP). ( 1.8 ) Patients with Kit (CD117) positive unresectable and/or metastatic malignant gastrointestinal stromal tumors (GIST). ( 1.9 ) Adjuvant treatment of adult patients following resection of Kit (CD117) positive GIST. ( 1.10 ) 1.1 Newly Diagnosed Philadelphia Positive Chronic Myeloid Leukemia (Ph+ CML) Newly diagnosed adult and pediatric patients with Philadelphia chromosome positive chronic myeloid leukemia (Ph+ CML) in chronic phase. 1.2 Ph+ CML in Blast Crisis (BC), Accelerated Phase (AP) or Chronic Phase (CP) After Interferon-alpha (IFN) Therapy Patients with Philadelphia chromosome positive chronic myeloid leukemia in blast crisis, accelerated phase, or in chronic phase after failure of interferon-alpha therapy. 1.3 Adult Patients With Ph+ Acute Lymphoblastic Leukemia (ALL) Adult patients with relapsed or refractory Philadelphia chromosome positive acute lymphoblastic leukemia (Ph+ ALL). 1.4 Pediatric Patients With Ph+ Acute Lymphoblastic Leukemia (ALL) Pediatric patients with newly diagnosed Philadelphia chromosome positive acute lymphoblastic leukemia (Ph+ ALL) in combination with chemotherapy. 1.5 Myelodysplastic/Myeloproliferative Diseases (MDS/MPD) Adult patients with myelodysplastic/myeloproliferative diseases associated with platelet-derived growth factor receptor (PDGFR) gene re-arrangements. 1.6 Aggressive Systemic Mastocytosis (ASM) Adult patients with aggressive systemic mastocytosis without the D816V c-Kit mutation or with c-Kit mutational status unknown. 1.7 Hypereosinophilic Syndrome (HES) and/or Chronic Eosinophilic Leukemia (CEL) Adult patients with hypereosinophilic syndrome and/or chronic eosinophilic leukemia who have the FIP1L1-PDGFRα fusion kinase (mutational analysis or fluorescence in situ hybridization [FISH] demonstration of CHIC2 allele deletion) and for patients with HES and/or CEL who are FIP1L1-PDGFRα fusion kinase negative or unknown. 1.8 Dermatofibrosarcoma Protuberans (DFSP) Adult patients with unresectable, recurrent and/or metastatic dermatofibrosarcoma protuberans. 1.9 Kit+ Gastrointestinal Stromal Tumors (GIST) Patients with Kit (CD117) positive unresectable and/or metastatic malignant gastrointestinal stromal tumors. 1.10 Adjuvant Treatment of GIST Adjuvant treatment of adult patients following complete gross resection of Kit (CD117) positive GIST.</t>
  </si>
  <si>
    <t>GLUMETZA</t>
  </si>
  <si>
    <t>1. INDICATIONS AND USAGE GLUMETZA is indicated as an adjunct to diet and exercise to improve glycemic control in adults with type 2 diabetes mellitus. Important Limitations of Use GLUMETZA should not be used in patients with type 1 diabetes or for the treatment of diabetic ketoacidosis, as it would not be effective in these settings. GLUMETZA is a biguanide indicated as an adjunct to diet and exercise to improve glycemic control in adults with type 2 diabetes mellitus. ( 1 ) Important limitations of use: Not for treatment of type 1 diabetes or diabetic ketoacidosis. ( 1 )</t>
  </si>
  <si>
    <t>GOLYTELY</t>
  </si>
  <si>
    <t>Gastrointestinal Disorders</t>
  </si>
  <si>
    <t>1 INDICATIONS AND USAGE GoLYTELY is indicated for bowel cleansing prior to colonoscopy and barium enema X-ray examination in adults. GoLYTELY is a combination of PEG 3350, an osmotic laxative, and electrolytes indicated for cleansing of the colon in preparation for colonoscopy and barium enema X-ray examination in adults ( 1 )</t>
  </si>
  <si>
    <t>GRAFIX PRIME</t>
  </si>
  <si>
    <t>Wound Care</t>
  </si>
  <si>
    <t>INDICATIONS AND USAGE Grafix PRIME is indicated for the repair of acute and chronic wounds, including diabetic foot ulcers, venous leg ulcers, pressure ulcers, dehisced surgical wounds, burns, acute surgical wounds, pyoderma gangrenosum, and epidermolysis bullosa. It is limited to homologous use as a wound cover for acute and chronic wounds encompassing both upper and lower extremities. Grafix PRIME naturally conforms to complex anatomies and may be used over exposed bone, tendon, joint capsule, muscle, and hardware.</t>
  </si>
  <si>
    <t>HAEGARDA</t>
  </si>
  <si>
    <t>INDICATIONS AND USAGE HAEGARDA is a plasma-derived concentrate of C1 Esterase Inhibitor (Human) (C1-INH) indicated for routine prophylaxis to prevent Hereditary Angioedema (HAE) attacks in patients 6 years of age and older.</t>
  </si>
  <si>
    <t>HARVONI</t>
  </si>
  <si>
    <t>Chronic hepatitis C virus</t>
  </si>
  <si>
    <t>1 INDICATIONS AND USAGE HARVONI is a fixed-dose combination of ledipasvir, a hepatitis C virus (HCV) NS5A inhibitor, and sofosbuvir, an HCV nucleotide analog NS5B polymerase inhibitor, and is indicated for the treatment of chronic hepatitis C virus (HCV) in: Adults with genotype 1, 4, 5, or 6 infection without cirrhosis or with compensated cirrhosis Adults with genotype 1 infection with decompensated cirrhosis, in combination with ribavirin Adults with genotype 1 or 4 infection who are liver transplant recipients without cirrhosis or with compensated cirrhosis, in combination with ribavirin Pediatric patients 12 years of age and older or weighing at least 35 kg with genotype 1, 4, 5, or 6 without cirrhosis or with compensated cirrhosis. ( 1 ) Adult Patients : HARVONI is indicated for the treatment of adult patients with chronic hepatitis C virus (HCV) [see Dosage and Administration (2.2) and Clinical Studies (14) ] : genotype 1, 4, 5, or 6 infection without cirrhosis or with compensated cirrhosis genotype 1 infection with decompensated cirrhosis, for use in combination with ribavirin genotype 1 or 4 infection who are liver transplant recipients without cirrhosis or with compensated cirrhosis, for use in combination with ribavirin Pediatric Patients : HARVONI is indicated for the treatment of pediatric patients 12 years of age and older or weighing at least 35 kg with HCV genotype 1, 4, 5, or 6 infection without cirrhosis or with compensated cirrhosis [see Dosage and Administration (2.3) and Clinical Studies (14.6) ] .</t>
  </si>
  <si>
    <t>HEMLIBRA</t>
  </si>
  <si>
    <t>1 INDICATIONS AND USAGE HEMLIBRA is indicated for routine prophylaxis to prevent or reduce the frequency of bleeding episodes in adult and pediatric patients ages newborn and older with hemophilia A (congenital factor VIII deficiency) with or without factor VIII inhibitors. HEMLIBRA is a bispecific factor IXa- and factor X-directed antibody indicated for routine prophylaxis to prevent or reduce the frequency of bleeding episodes in adult and pediatric patients ages newborn and older with hemophilia A (congenital factor VIII deficiency) with or without factor VIII inhibitors. ( 1 )</t>
  </si>
  <si>
    <t>HEMOFIL M</t>
  </si>
  <si>
    <t>INDICATIONS AND USAGE The use of HEMOFIL M is indicated in hemophilia A (classical hemophilia) for the prevention and control of hemorrhagic episodes. HEMOFIL M is not indicated in von Willebrand's disease.</t>
  </si>
  <si>
    <t>HERZUMA</t>
  </si>
  <si>
    <t>1 INDICATIONS AND USAGE HERZUMA is a HER2/neu receptor antagonist indicated for: the treatment of HER2-overexpressing breast cancer. ( 1.1 , 1.2 ) the treatment of HER2-overexpressing metastatic gastric or gastroesophageal junction adenocarcinoma. ( 1.3 ) Select patients for therapy based on an FDA-approved companion diagnostic for a trastuzumab product. ( 1 , 2.1 ) 1.1 Adjuvant Breast Cancer HERZUMA is indicated for adjuvant treatment of HER2 overexpressing node positive or node negative (ER/PR negative or with one high risk feature [see Clinical Studies (14.1) ] ) breast cancer as part of a treatment regimen consisting of doxorubicin, cyclophosphamide, and either paclitaxel or docetaxel as part of a treatment regimen with docetaxel and carboplatin as a single agent following multi-modality anthracycline based therapy. Select patients for therapy based on an FDA-approved companion diagnostic for a trastuzumab product [see Dosage and Administration (2.1) ] . 1.2 Metastatic Breast Cancer HERZUMA is indicated: In combination with paclitaxel for first-line treatment of HER2-overexpressing metastatic breast cancer As a single agent for treatment of HER2-overexpressing breast cancer in patients who have received one or more chemotherapy regimens for metastatic disease. Select patients for therapy based on an FDA-approved companion diagnostic for a trastuzumab product [see Dosage and Administration (2.1) ] . 1.3 Metastatic Gastric Cancer HERZUMA is indicated, in combination with cisplatin and capecitabine or 5-fluorouracil, for the treatment of patients with HER2 overexpressing metastatic gastric or gastroesophageal junction adenocarcinoma who have not received prior treatment for metastatic disease. Select patients for therapy based on an FDA-approved companion diagnostic for a trastuzumab product [see Dosage and Administration (2.1) ] .</t>
  </si>
  <si>
    <t>HETLIOZ</t>
  </si>
  <si>
    <t>Sleep Disorders, Genetic Disorders</t>
  </si>
  <si>
    <t>1 INDICATIONS AND USAGE HETLIOZ is a melatonin receptor agonist. HETLIOZ capsules are indicated for the treatment of: Non-24-Hour Sleep-Wake Disorder (Non-24) in adults ( 1 ) Nighttime sleep disturbances in Smith-Magenis Syndrome (SMS) in patients 16 years of age and older ( 1 ) HETLIOZ LQ oral suspension is indicated for the treatment of: Nighttime sleep disturbances in SMS in pediatric patients 3 years to 15 years of age ( 1 ) 1.1 Non-24-Hour Sleep-Wake Disorder (Non-24) HETLIOZ capsules are indicated for the treatment of Non-24 in adults. 1.2 Nighttime Sleep Disturbances in Smith-Magenis Syndrome (SMS) HETLIOZ capsules are indicated for the treatment of nighttime sleep disturbances in SMS in patients 16 years of age and older. HETLIOZ LQ oral suspension is indicated for the treatment of nighttime sleep disturbances in SMS in pediatric patients 3 to 15 years of age.</t>
  </si>
  <si>
    <t>HIZENTRA</t>
  </si>
  <si>
    <t>1 INDICATIONS AND USAGE Hizentra is an Immune Globulin Subcutaneous (Human) (IGSC), 20% Liquid indicated as replacement therapy for primary humoral immunodeficiency (PI). This includes, but is not limited to, the humoral immune defect in congenital agammaglobulinemia, common variable immunodeficiency, X-linked agammaglobulinemia, Wiskott-Aldrich syndrome, and severe combined immunodeficiencies. Hizentra is an Immune Globulin Subcutaneous (Human) (IGSC), 20% Liquid indicated for the treatment of primary immunodeficiency (PI) ( 1 ).</t>
  </si>
  <si>
    <t>HUMIRA</t>
  </si>
  <si>
    <t>1 INDICATIONS AND USAGE HUMIRA is a tumor necrosis factor (TNF) blocker indicated for treatment of: Rheumatoid Arthritis (RA) (1.1) : Reducing signs and symptoms, inducing major clinical response, inhibiting the progression of structural damage, and improving physical function in adult patients with moderately to severely active RA. Juvenile Idiopathic Arthritis (JIA) (1.2) : Reducing signs and symptoms of moderately to severely active polyarticular JIA in patients 2 years of age and older. Psoriatic Arthritis (PsA) (1.3) : Reducing signs and symptoms, inhibiting the progression of structural damage, and improving physical function in adult patients with active PsA. Ankylosing Spondylitis (AS) (1.4) : Reducing signs and symptoms in adult patients with active AS. Adult Crohn’s Disease (CD) (1.5) : Reducing signs and symptoms and inducing and maintaining clinical remission in adult patients with moderately to severely active Crohn’s disease who have had an inadequate response to conventional therapy. Reducing signs and symptoms and inducing clinical remission in these patients if they have also lost response to or are intolerant to infliximab. Pediatric Crohn’s Disease (1.6) : Reducing signs and symptoms and inducing and maintaining clinical remission in patients 6 years of age and older with moderately to severely active Crohn’s disease who have had an inadequate response to corticosteroids or immunomodulators such as azathioprine, 6-mercaptopurine, or methotrexate. Ulcerative Colitis (UC) (1.7) : Inducing and sustaining clinical remission in adult patients with moderately to severely active ulcerative colitis who have had an inadequate response to immunosuppressants such as corticosteroids, azathioprine or 6-mercaptopurine (6-MP). The effectiveness of HUMIRA has not been established in patients who have lost response to or were intolerant to TNF blockers. Plaque Psoriasis (Ps) (1.8) : The treatment of adult patients with moderate to severe chronic plaque psoriasis who are candidates for systemic therapy or phototherapy, and when other systemic therapies are medically less appropriate. Hidradenitis Suppurativa (HS) (1.9) : The treatment of moderate to severe hidradenitis suppurativa. Uveitis (UV) (1.10) : The treatment of non-infectious intermediate, posterior and panuveitis in adult patients. 1.1 Rheumatoid Arthritis HUMIRA is indicated for reducing signs and symptoms, inducing major clinical response, inhibiting the progression of structural damage, and improving physical function in adult patients with moderately to severely active rheumatoid arthritis. HUMIRA can be used alone or in combination with methotrexate or other non-biologic disease-modifying anti-rheumatic drugs (DMARDs). 1.2 Juvenile Idiopathic Arthritis HUMIRA is indicated for reducing signs and symptoms of moderately to severely active polyarticular juvenile idiopathic arthritis in patients 2 years of age and older. HUMIRA can be used alone or in combination with methotrexate. 1.3 Psoriatic Arthritis HUMIRA is indicated for reducing signs and symptoms, inhibiting the progression of structural damage, and improving physical function in adult patients with active psoriatic arthritis. HUMIRA can be used alone or in combination with non-biologic DMARDs. 1.4 Ankylosing Spondylitis HUMIRA is indicated for reducing signs and symptoms in adult patients with active ankylosing spondylitis. 1.5 Adult Crohn’s Disease HUMIRA is indicated for reducing signs and symptoms and inducing and maintaining clinical remission in adult patients with moderately to severely active Crohn’s disease who have had an inadequate response to conventional therapy. HUMIRA is indicated for reducing signs and symptoms and inducing clinical remission in these patients if they have also lost response to or are intolerant to infliximab. 1.6 Pediatric Crohn’s Disease HUMIRA is indicated for reducing signs and symptoms and inducing and maintaining clinical remission in pediatric patients 6 years of age and older with moderately to severely active Crohn’s disease who have had an inadequate response to corticosteroids or immunomodulators such as azathioprine, 6-mercaptopurine, or methotrexate. 1.7 Ulcerative Colitis HUMIRA is indicated for inducing and sustaining clinical remission in adult patients with moderately to severely active ulcerative colitis who have had an inadequate response to immunosuppressants such as corticosteroids, azathioprine or 6-mercaptopurine (6-MP). The effectiveness of HUMIRA has not been established in patients who have lost response to or were intolerant to TNF blockers [see Clinical Studies (14.7) ] . 1.8 Plaque Psoriasis HUMIRA is indicated for the treatment of adult patients with moderate to severe chronic plaque psoriasis who are candidates for systemic therapy or phototherapy, and when other systemic therapies are medically less appropriate. HUMIRA should only be administered to patients who will be closely monitored and have regular follow-up visits with a physician [see Boxed Warning and Warnings and Precautions (5) ] . 1.9 Hidradenitis Suppurativa HUMIRA is indicated for the treatment of moderate to severe hidradenitis suppurativa. 1.10 Uveitis HUMIRA is indicated for the treatment of non-infectious intermediate, posterior and panuveitis in adult patients.; 1.6 Pediatric Crohn’s Disease HUMIRA is indicated for reducing signs and symptoms and inducing and maintaining clinical remission in pediatric patients 6 years of age and older with moderately to severely active Crohn’s disease who have had an inadequate response to corticosteroids or immunomodulators such as azathioprine, 6-mercaptopurine, or methotrexate.; 1.7 Ulcerative Colitis HUMIRA is indicated for inducing and sustaining clinical remission in adult patients with moderately to severely active ulcerative colitis who have had an inadequate response to immunosuppressants such as corticosteroids, azathioprine or 6-mercaptopurine (6-MP). The effectiveness of HUMIRA has not been established in patients who have lost response to or were intolerant to TNF blockers [see Clinical Studies (14.7) ] .; 1.8 Plaque Psoriasis HUMIRA is indicated for the treatment of adult patients with moderate to severe chronic plaque psoriasis who are candidates for systemic therapy or phototherapy, and when other systemic therapies are medically less appropriate. HUMIRA should only be administered to patients who will be closely monitored and have regular follow-up visits with a physician [see Boxed Warning and Warnings and Precautions (5) ] .; 1.9 Hidradenitis Suppurativa HUMIRA is indicated for the treatment of moderate to severe hidradenitis suppurativa.; 1.10 Uveitis HUMIRA is indicated for the treatment of non-infectious intermediate, posterior and panuveitis in adult patients.</t>
  </si>
  <si>
    <t>HYCAMTIN</t>
  </si>
  <si>
    <t>1 INDICATIONS AND USAGE HYCAMTIN capsules are indicated for the treatment of relapsed small cell lung cancer in patients with a prior complete or partial response and who are at least 45 days from the end of first-line chemotherapy. HYCAMTIN is a topoisomerase inhibitor. HYCAMTIN capsules are indicated for treatment of patients with relapsed small cell lung cancer. ( 1 )</t>
  </si>
  <si>
    <t>HYQVIA</t>
  </si>
  <si>
    <t>INDICATIONS AND USAGE HYQVIA is an Immune Globulin Infusion 10% (Human) with Recombinant Human Hyaluronidase (rHuPH20) indicated for the treatment of Primary Immunodeficiency (PI) in adults and pediatric patients two years of age and older, and for maintenance therapy in adults with chronic inflammatory demyelinating polyneuropathy (CIDP).</t>
  </si>
  <si>
    <t>IBRANCE</t>
  </si>
  <si>
    <t>1 INDICATIONS AND USAGE IBRANCE is indicated for the treatment of adult patients with hormone receptor (HR)-positive, human epidermal growth factor receptor 2 (HER2)-negative advanced or metastatic breast cancer in combination with: • an aromatase inhibitor as initial endocrine-based therapy; or • fulvestrant in patients with disease progression following endocrine therapy. IBRANCE is a kinase inhibitor indicated for the treatment of adult patients with hormone receptor (HR)-positive, human epidermal growth factor receptor 2 (HER2)-negative advanced or metastatic breast cancer in combination with: • an aromatase inhibitor as initial endocrine-based therapy ( 1 ); or • fulvestrant in patients with disease progression following endocrine therapy. ( 1 )</t>
  </si>
  <si>
    <t>ICLUSIG</t>
  </si>
  <si>
    <t>1 INDICATIONS AND USAGE ICLUSIG is indicated for the treatment of adult patients with: Philadelphia Chromosome-Positive Acute Lymphoblastic Leukemia (Ph+ ALL) Newly diagnosed Ph+ ALL in combination with chemotherapy. This indication is approved under accelerated approval based on minimal residual disease (MRD)-negative complete remission (CR) at the end of induction [see Clinical Studies (14) ] . Continued approval for this indication may be contingent upon verification of clinical benefit in a confirmatory trial(s). As monotherapy in Ph+ ALL for whom no other kinase inhibitors are indicated or T315I-positive Ph+ ALL. Chronic Myeloid Leukemia (CML) Chronic phase (CP) CML with resistance or intolerance to at least two prior kinase inhibitors. Accelerated phase (AP) or blast phase (BP) CML for whom no other kinase inhibitors are indicated. T315I-positive CML (chronic phase, accelerated phase, or blast phase). ICLUSIG is a kinase inhibitor indicated for the treatment of adult patients with: Philadelphia Chromosome-Positive Acute Lymphoblastic Leukemia (Ph+ ALL) Newly diagnosed Ph+ ALL, in combination with chemotherapy. ( 1 ) This indication is approved under accelerated approval based on minimal residual disease (MRD)-negative complete remission (CR) at the end of induction. Continued approval for this indication may be contingent upon verification of clinical benefit in a confirmatory trial(s). As monotherapy in Ph+ ALL for whom no other kinase inhibitors are indicated or T315I-positive Ph+ ALL. ( 1 ) Chronic Myeloid Leukemia (CML) Chronic phase (CP) CML with resistance or intolerance to at least two prior kinase inhibitors. ( 1 ) Accelerated phase (AP) or blast phase (BP) CML for whom no other kinase inhibitors are indicated. ( 1 ) T315I-positive CML (chronic phase, accelerated phase, or blast phase). ( 1 ) Limitations of Use : ICLUSIG is not indicated and is not recommended for the treatment of patients with newly diagnosed CP-CML. ( 5.7 ) Limitations of Use : ICLUSIG is not indicated and is not recommended for the treatment of patients with newly diagnosed CP-CML [see Warnings and Precautions (5.7) ] .</t>
  </si>
  <si>
    <t>IDELVION</t>
  </si>
  <si>
    <t>INDICATIONS AND USAGE IDELVION®, Coagulation Factor IX (Recombinant), Albumin Fusion Protein (rIX-FP), a recombinant DNA-derived coagulation Factor IX concentrate, is indicated in children and adults with Hemophilia B (congenital Factor IX deficiency) for on-demand treatment and control of bleeding episodes, perioperative management of bleeding, and routine prophylaxis to reduce the frequency of bleeding episodes. Limitations of Use: IDELVION is not indicated for immune tolerance induction in patients with Hemophilia B.</t>
  </si>
  <si>
    <t>IDHIFA</t>
  </si>
  <si>
    <t>1 INDICATIONS AND USAGE IDHIFA is an isocitrate dehydrogenase-2 inhibitor indicated for the treatment of adult patients with relapsed or refractory acute myeloid leukemia (AML) with an isocitrate dehydrogenase-2 (IDH2) mutation as detected by an FDA-approved test ( 1.1 ). 1.1 Acute Myeloid Leukemia IDHIFA is indicated for the treatment of adult patients with relapsed or refractory acute myeloid leukemia (AML) with an isocitrate dehydrogenase-2 (IDH2) mutation as detected by an FDA-approved test.</t>
  </si>
  <si>
    <t>ILARIS</t>
  </si>
  <si>
    <t>1 INDICATIONS AND USAGE ILARIS is an interleukin-1β blocker indicated for the treatment of: • Periodic Fever Syndromes ( 1.1 ): - Cryopyrin-Associated Periodic Syndromes (CAPS), in adults and children 4 years of age and older, including: ◾ Familial Cold Auto-inflammatory Syndrome (FCAS) ◾ Muckle-Wells Syndrome (MWS) - Tumor Necrosis Factor Receptor Associated Periodic Syndrome (TRAPS) in adult and pediatric patients - Hyperimmunoglobulin D Syndrome (HIDS)/ Mevalonate Kinase Deficiency (MKD) in adult and pediatric patients - Familial Mediterranean Fever (FMF) in adult and pediatric patients • Active Still’s Disease, including Adult-Onset Still’s Disease (AOSD) and Systemic Juvenile Idiopathic Arthritis (SJIA) in patients 2 years of age and older ( 1.2 ) • Gout flares in adults in whom non-steroidal anti-inflammatory drugs (NSAIDs) and colchicine are contraindicated, are not tolerated, or do not provide an adequate response, and in whom repeated courses of corticosteroids are not appropriate ( 1.3 ) 1.1 Periodic Fever Syndromes ILARIS ® (canakinumab) is an interleukin-1β (IL-1β) blocker indicated for the treatment of the following autoinflammatory Periodic Fever Syndromes: Cryopyrin-Associated Periodic Syndromes (CAPS) ILARIS is indicated for the treatment of Cryopyrin-Associated Periodic Syndromes (CAPS), in adults and pediatric patients 4 years of age and older, including: Familial Cold Autoinflammatory Syndrome (FCAS) Muckle-Wells Syndrome (MWS) Tumor Necrosis Factor Receptor (TNF) Associated Periodic Syndrome (TRAPS) ILARIS is indicated for the treatment of Tumor Necrosis Factor (TNF) Receptor Associated Periodic Syndrome (TRAPS) in adult and pediatric patients. Hyperimmunoglobulin D Syndrome (HIDS)/Mevalonate Kinase Deficiency (MKD) ILARIS is indicated for the treatment of Hyperimmunoglobulin D (Hyper-IgD) Syndrome (HIDS)/Mevalonate Kinase Deficiency (MKD) in adult and pediatric patients. Familial Mediterranean Fever (FMF) ILARIS is indicated for the treatment of Familial Mediterranean Fever (FMF) in adult and pediatric patients. 1.2 Still’s Disease (Adult-Onset Still’s Disease [AOSD] and Systemic Juvenile Idiopathic Arthritis [SJIA]) ILARIS is indicated for the treatment of active Still’s Disease, including Adult-Onset Still’s Disease (AOSD) and Systemic Juvenile Idiopathic Arthritis (SJIA) in patients 2 years of age and older. 1.3 Gout Flares ILARIS is indicated for the symptomatic treatment of adult patients with gout flares in whom non-steroidal anti-inflammatory drugs (NSAIDs) and colchicine are contraindicated, are not tolerated, or do not provide an adequate response, and in whom repeated courses of corticosteroids are not appropriate.</t>
  </si>
  <si>
    <t>ILEVRO</t>
  </si>
  <si>
    <t>Ophthalmic Disorders</t>
  </si>
  <si>
    <t>1 INDICATIONS AND USAGE ILEVRO ® 0.3% is indicated for the treatment of pain and inflammation associated with cataract surgery. ILEVRO ® 0.3% is a nonsteroidal, anti-inflammatory prodrug indicated for the treatment of pain and inflammation associated with cataract surgery ( 1 ).</t>
  </si>
  <si>
    <t>ILUMYA</t>
  </si>
  <si>
    <t>1 INDICATIONS AND USAGE ILUMYA ® is indicated for the treatment of adults with moderate-to-severe plaque psoriasis who are candidates for systemic therapy or phototherapy. ILUMYA is an interleukin-23 antagonist indicated for the treatment of adults with moderate-to-severe plaque psoriasis who are candidates for systemic therapy or phototherapy. ( 1 )</t>
  </si>
  <si>
    <t>IMBRUVICA</t>
  </si>
  <si>
    <t>1 INDICATIONS AND USAGE IMBRUVICA is a kinase inhibitor indicated for the treatment of: Adult patients with chronic lymphocytic leukemia (CLL)/Small lymphocytic lymphoma (SLL) ( 1.1 ). Adult patients with chronic lymphocytic leukemia (CLL)/Small lymphocytic lymphoma (SLL) with 17p deletion ( 1.2 ). Adult patients with Waldenström’s macroglobulinemia (WM) ( 1.3 ). Adult and pediatric patients age 1 year and older with chronic graft versus host disease (cGVHD) after failure of one or more lines of systemic therapy ( 1.4 ). 1.1 Chronic Lymphocytic Leukemia/Small Lymphocytic Lymphoma IMBRUVICA is indicated for the treatment of adult patients with chronic lymphocytic leukemia (CLL)/small lymphocytic lymphoma (SLL). 1. 2 Chronic Lymphocytic Leukemia/Small Lymphocytic Lymphoma with 17p deletion IMBRUVICA is indicated for the treatment of adult patients with chronic lymphocytic leukemia (CLL)/small lymphocytic lymphoma (SLL) with 17p deletion. 1. 3 Waldenström’s Macroglobulinemia IMBRUVICA is indicated for the treatment of adult patients with Waldenström’s macroglobulinemia (WM). 1. 4 Chronic Graft versus Host Disease IMBRUVICA is indicated for the treatment of adult and pediatric patients age 1 year and older with chronic graft-versus-host disease (cGVHD) after failure of one or more lines of systemic therapy.</t>
  </si>
  <si>
    <t>IMFINZI</t>
  </si>
  <si>
    <t>1 INDICATIONS AND USAGE IMFINZI is a programmed death-ligand 1 (PD-L1) blocking antibody indicated: • for the treatment of adult patients with unresectable, Stage III non-small cell lung cancer (NSCLC) whose disease has not progressed following concurrent platinum-based chemotherapy and radiation therapy. ( 1.1 ) • in combination with tremelimumab-actl and platinum-based chemotherapy, for the treatment of adult patients with metastatic non-small cell lung cancer (NSCLC) with no sensitizing epidermal growth factor receptor (EGFR) mutations or anaplastic lymphoma kinase (ALK) genomic tumor aberrations. ( 1.1 ) • in combination with etoposide and either carboplatin or cisplatin, as first-line treatment of adult patients with extensive-stage small cell lung cancer (ES-SCLC). ( 1.2 ) • in combination with gemcitabine and cisplatin, as treatment of adult patients with locally advanced or metastatic biliary tract cancer (BTC). ( 1.3 ) • in combination with tremelimumab-actl, for the treatment of adult patients with unresectable hepatocellular carcinoma (uHCC). ( 1.4 ) • in combination with carboplatin and paclitaxel followed by IMFINZI as a single agent, for the treatment of adult patients with primary advanced or recurrent endometrial cancer that is mismatch repair deficient (dMMR). ( 1.5 ) 1.1 Non-Small Cell Lung Cancer • IMFINZI is indicated for the treatment of adult patients with unresectable Stage III non-small cell lung cancer (NSCLC) whose disease has not progressed following concurrent platinum-based chemotherapy and radiation therapy.. • IMFINZI, in combination with tremelimumab-actl and platinum-based chemotherapy, is indicated for the treatment of adult patients with metastatic NSCLC with no sensitizing epidermal growth factor receptor (EGFR) mutations or anaplastic lymphoma kinase (ALK) genomic tumor aberrations. 1.2 Small Cell Lung Cancer IMFINZI, in combination with etoposide and either carboplatin or cisplatin, is indicated for the first-line treatment of adult patients with extensive-stage small cell lung cancer (ES-SCLC). 1.3 Biliary Tract Cancers IMFINZI, in combination with gemcitabine and cisplatin, is indicated for the treatment of adult patients with locally advanced or metastatic biliary tract cancer (BTC). 1.4 Hepatocellular Carcinoma IMFINZI, in combination with tremelimumab-actl, is indicated for the treatment of adult patients with unresectable hepatocellular carcinoma (uHCC). 1.5 Endometrial Cancer IMFINZI in combination with carboplatin and paclitaxel followed by IMFINZI as a single agent is indicated for the treatment of adult patients with primary advanced or recurrent endometrial cancer that is mismatch repair deficient (dMMR).</t>
  </si>
  <si>
    <t>IMLYGIC</t>
  </si>
  <si>
    <t>1 INDICATIONS AND USAGE IMLYGIC is a genetically modified oncolytic viral therapy indicated for the local treatment of unresectable cutaneous, subcutaneous, and nodal lesions in patients with melanoma recurrent after initial surgery. Limitations of use : IMLYGIC has not been shown to improve overall survival or have an effect on visceral metastases. IMLYGIC is a genetically modified oncolytic viral therapy indicated for the local treatment of unresectable cutaneous, subcutaneous, and nodal lesions in patients with melanoma recurrent after initial surgery. Limitations of use : IMLYGIC has not been shown to improve overall survival or have an effect on visceral metastases. ( 1 )</t>
  </si>
  <si>
    <t>INDERAL</t>
  </si>
  <si>
    <t>Cardiovascular Disorders, Neurological Disorders</t>
  </si>
  <si>
    <t>INDICATIONS AND USAGE Hypertension Inderal LA is indicated in the management of hypertension. It may be used alone or used in combination with other antihypertensive agents, particularly a thiazide diuretic. Inderal LA is not indicated in the management of hypertensive emergencies. Angina Pectoris Due to Coronary Atherosclerosis Inderal LA is indicated to decrease angina frequency and increase exercise tolerance in patients with angina pectoris. Migraine Inderal LA is indicated for the prophylaxis of common migraine headache. The efficacy of propranolol in the treatment of a migraine attack that has started has not been established, and propranolol is not indicated for such use. Hypertrophic Subaortic Stenosis Inderal LA improves NYHA functional class in symptomatic patients with hypertrophic subaortic stenosis.</t>
  </si>
  <si>
    <t>INFLECTRA</t>
  </si>
  <si>
    <t>1 INDICATIONS AND USAGE INFLECTRA is a tumor necrosis factor (TNF) blocker indicated for: Crohn's Disease ( 1.1 ): • reducing signs and symptoms and inducing and maintaining clinical remission in adult patients with moderately to severely active disease who have had an inadequate response to conventional therapy. • reducing the number of draining enterocutaneous and rectovaginal fistulas and maintaining fistula closure in adult patients with fistulizing disease. Pediatric Crohn's Disease ( 1.2 ): • reducing signs and symptoms and inducing and maintaining clinical remission in pediatric patients 6 years of age and older with moderately to severely active disease who have had an inadequate response to conventional therapy. Ulcerative Colitis ( 1.3 ): • reducing signs and symptoms, inducing and maintaining clinical remission and mucosal healing, and eliminating corticosteroid use in adult patients with moderately to severely active disease who have had an inadequate response to conventional therapy. Pediatric Ulcerative Colitis ( 1.4 ): • reducing signs and symptoms and inducing and maintaining clinical remission in pediatric patients 6 years of age and older with moderately to severely active disease who have had an inadequate response to conventional therapy. Rheumatoid Arthritis ( 1.5 ) in combination with methotrexate: • reducing signs and symptoms, inhibiting the progression of structural damage, and improving physical function in adult patients with moderately to severely active disease. Ankylosing Spondylitis ( 1.6 ): • reducing signs and symptoms in adult patients with active disease. Psoriatic Arthritis ( 1.7 ): • reducing signs and symptoms of active arthritis, inhibiting the progression of structural damage, and improving physical function in adult patients. Plaque Psoriasis ( 1.8 ): • treatment of adult patients with chronic severe (i.e., extensive and/or disabling) plaque psoriasis who are candidates for systemic therapy and when other systemic therapies are medically less appropriate. 1.1 Crohn's Disease INFLECTRA is indicated for: • reducing signs and symptoms and inducing and maintaining clinical remission in adult patients with moderately to severely active Crohn's disease (CD) who have had an inadequate response to conventional therapy. • reducing the number of draining enterocutaneous and rectovaginal fistulas and maintaining fistula closure in adult patients with fistulizing CD. 1.2 Pediatric Crohn's Disease INFLECTRA is indicated for reducing signs and symptoms and inducing and maintaining clinical remission in pediatric patients 6 years of age and older with moderately to severely active CD who have had an inadequate response to conventional therapy. 1.3 Ulcerative Colitis INFLECTRA is indicated for reducing signs and symptoms, inducing and maintaining clinical remission and mucosal healing, and eliminating corticosteroid use in adult patients with moderately to severely active ulcerative colitis (UC) who have had an inadequate response to conventional therapy. 1.4 Pediatric Ulcerative Colitis INFLECTRA is indicated for reducing signs and symptoms and inducing and maintaining clinical remission in pediatric patients 6 years of age and older with moderately to severely active UC who have had an inadequate response to conventional therapy. 1.5 Rheumatoid Arthritis INFLECTRA, in combination with methotrexate, is indicated for reducing signs and symptoms, inhibiting the progression of structural damage, and improving physical function in adult patients with moderately to severely active rheumatoid arthritis (RA). 1.6 Ankylosing Spondylitis INFLECTRA is indicated for reducing signs and symptoms in adult patients with active ankylosing spondylitis (AS). 1.7 Psoriatic Arthritis INFLECTRA is indicated for reducing signs and symptoms of active arthritis, inhibiting the progression of structural damage, and improving physical function in adult patients with psoriatic arthritis (PsA). 1.8 Plaque Psoriasis INFLECTRA is indicated for the treatment of adult patients with chronic severe (i.e., extensive and/or disabling) plaque psoriasis (Ps) who are candidates for systemic therapy and when other systemic therapies are medically less appropriate. INFLECTRA should only be administered to patients who will be closely monitored and have regular follow-up visits with a physician [see Boxed Warning , Warnings and Precautions (5) ] .</t>
  </si>
  <si>
    <t>INGREZZA</t>
  </si>
  <si>
    <t>1 INDICATIONS AND USAGE INGREZZA and INGREZZA SPRINKLE are indicated for the treatment of adults with: - tardive dyskinesia [see Clinical Studies ( 14.1 )] . - chorea associated with Huntington’s disease [see Clinical Studies ( 14.2 )] . INGREZZA and INGREZZA SPRINKLE are vesicular monoamine transporter 2 (VMAT2) inhibitors indicated for the treatment of adults with: - tardive dyskinesia. ( 1 ) - chorea associated with Huntington’s disease. ( 1 )</t>
  </si>
  <si>
    <t>INLYTA</t>
  </si>
  <si>
    <t>1 INDICATIONS AND USAGE INLYTA is a kinase inhibitor indicated: • in combination with avelumab, for the first-line treatment of patients with advanced renal cell carcinoma (RCC). ( 1.1 ) • in combination with pembrolizumab, for the first-line treatment of patients with advanced RCC. ( 1.1 ) • as a single agent, for the treatment of advanced renal cell carcinoma (RCC) after failure of one prior systemic therapy. ( 1.2 ) 1.1 First-Line Advanced Renal Cell Carcinoma INLYTA in combination with avelumab is indicated for the first-line treatment of patients with advanced renal cell carcinoma (RCC). INLYTA in combination with pembrolizumab is indicated for the first-line treatment of patients with advanced RCC. 1.2 Second-Line Advanced Renal Cell Carcinoma INLYTA as a single agent is indicated for the treatment of advanced RCC after failure of one prior systemic therapy.</t>
  </si>
  <si>
    <t>INREBIC</t>
  </si>
  <si>
    <t>1 INDICATIONS AND USAGE INREBIC ® is indicated for the treatment of adult patients with intermediate-2 or high-risk primary or secondary (post-polycythemia vera or post-essential thrombocythemia) myelofibrosis (MF). INREBIC is a kinase inhibitor indicated for the treatment of adult patients with intermediate-2 or high-risk primary or secondary (post-polycythemia vera or post-essential thrombocythemia) myelofibrosis (MF) ( 1 ).</t>
  </si>
  <si>
    <t>ISTURISA</t>
  </si>
  <si>
    <t>1 INDICATIONS AND USAGE ISTURISA is a cortisol synthesis inhibitor indicated for the treatment of adult patients with Cushing's disease for whom pituitary surgery is not an option or has not been curative. ISTURISA is a cortisol synthesis inhibitor indicated for the treatment of adult patients with Cushing's disease for whom pituitary surgery is not an option or has not been curative ( 1 )</t>
  </si>
  <si>
    <t>JADENU</t>
  </si>
  <si>
    <t>1 INDICATIONS AND USAGE JADENU is an iron chelator indicated for the treatment of chronic iron overload due to blood transfusions in patients 2 years of age and older. This indication is approved under accelerated approval based on a reduction of liver iron concentrations and serum ferritin levels. Continued approval for this indication may be contingent upon verification and description of clinical benefit in confirmatory trials. ( 1.1 ) JADENU is indicated for the treatment of chronic iron overload in patients 10 years of age and older with non-transfusion-dependent thalassemia (NTDT) syndromes and with a liver iron (Fe) concentration (LIC) of at least 5 mg Fe per gram of dry weight (Fe/g dw) and a serum ferritin greater than 300 mcg/L. This indication is approved under accelerated approval based on a reduction of liver iron concentrations (to less than 5 mg Fe/g dw) and serum ferritin levels. Continued approval for this indication may be contingent upon verification and description of clinical benefit in confirmatory trials. ( 1.2 ) Limitations of Use Controlled clinical trials of JADENU in patients with myelodysplastic syndromes (MDS) and chronic iron overload due to blood transfusion have not been performed. ( 1.3 ) The safety and efficacy of JADENU when administered with other iron chelation therapy have not been established. ( 1.3 ) 1.1 Treatment of Chronic Iron Overload Due to Blood Transfusions (Transfusional Iron Overload) JADENU is indicated for the treatment of chronic iron overload due to blood transfusions (transfusional hemosiderosis) in patients 2 years of age and older. This indication is approved under accelerated approval based on a reduction of liver iron concentrations and serum ferritin levels [see Clinical Studies (14)] . Continued approval for this indication may be contingent upon verification and description of clinical benefit in confirmatory trials. 1.2 Treatment of Chronic Iron Overload in Non-Transfusion-Dependent Thalassemia Syndromes JADENU is indicated for the treatment of chronic iron overload in patients 10 years of age and older with non-transfusion-dependent thalassemia (NTDT) syndromes and with a liver iron concentration (LIC) of at least 5 milligrams of iron per gram of liver dry weight (mg Fe/g dw) and a serum ferritin greater than 300 mcg/L. This indication is approved under accelerated approval based on a reduction of liver iron concentrations (to less than 5 mg Fe/g dw) and serum ferritin levels [see Clinical Studies (14)] . Continued approval for this indication may be contingent upon verification and description of clinical benefit in confirmatory trials. 1.3 Limitations of Use Controlled clinical trials of JADENU with myelodysplastic syndromes (MDS) and chronic iron overload due to blood transfusions have not been performed [see Clinical Studies (14)] . The safety and efficacy of JADENU when administered with other iron chelation therapy have not been established.</t>
  </si>
  <si>
    <t>JAKAFI</t>
  </si>
  <si>
    <t>Cancer, Autoimmune Disorders</t>
  </si>
  <si>
    <t>1. INDICATIONS AND USAGE Jakafi is a kinase inhibitor indicated for treatment of: intermediate or high-risk myelofibrosis, including primary myelofibrosis, post-polycythemia vera myelofibrosis and post-essential thrombocythemia myelofibrosis in adults. ( 1.1 ) polycythemia vera in adults who have had an inadequate response to or are intolerant of hydroxyurea. ( 1.2 ) steroid-refractory acute graft-versus-host disease in adult and pediatric patients 12 years and older ( 1.3 ) chronic graft-versus-host disease after failure of one or two lines of systemic therapy in adult and pediatric patients 12 years and older. ( 1.4 ) 1.1 Myelofibrosis Jakafi is indicated for treatment of intermediate or high-risk myelofibrosis (MF), including primary MF, post-polycythemia vera MF and post-essential thrombocythemia MF in adults. 1.2 Polycythemia Vera Jakafi is indicated for treatment of polycythemia vera (PV) in adults who have had an inadequate response to or are intolerant of hydroxyurea. 1.3 Acute Graft-Versus-Host Disease Jakafi is indicated for treatment of steroid-refractory acute graft-versus-host disease (aGVHD) in adult and pediatric patients 12 years and older. 1.4 Chronic Graft-Versus-Host Disease Jakafi is indicated for treatment of chronic graft-versus-host disease (cGVHD) after failure of one or two lines of systemic therapy in adult and pediatric patients 12 years and older.</t>
  </si>
  <si>
    <t>JYNARQUE</t>
  </si>
  <si>
    <t>1 INDICATIONS AND USAGE JYNARQUE is indicated to slow kidney function decline in adults at risk of rapidly progressing autosomal dominant polycystic kidney disease (ADPKD). JYNARQUE is a selective vasopressin V 2 -receptor antagonist indicated to slow kidney function decline in adults at risk of rapidly progressing autosomal dominant polycystic kidney disease (ADPKD) ( 1 )</t>
  </si>
  <si>
    <t>KADCYLA</t>
  </si>
  <si>
    <t>1 INDICATIONS AND USAGE KADCYLA is a HER2-targeted antibody and microtubule inhibitor conjugate indicated, as a single agent, for: the treatment of patients with HER2-positive, metastatic breast cancer who previously received trastuzumab and a taxane, separately or in combination. Patients should have either: received prior therapy for metastatic disease, or developed disease recurrence during or within six months of completing adjuvant therapy. ( 1.1 ) the adjuvant treatment of patients with HER2-positive early breast cancer who have residual invasive disease after neoadjuvant taxane and trastuzumab-based treatment. ( 1.2 ) Select patients for therapy based on an FDA-approved companion diagnostic for KADCYLA [see Dosage and Administration (2.1) ] 1.1 Metastatic Breast Cancer (MBC) KADCYLA ® , as a single agent, is indicated for the treatment of patients with HER2-positive, metastatic breast cancer who previously received trastuzumab and a taxane, separately or in combination. Patients should have either: Received prior therapy for metastatic disease, or Developed disease recurrence during or within six months of completing adjuvant therapy. Select patients for therapy based on an FDA-approved companion diagnostic for KADCYLA [ see Dosage and Administration (2.1) ]. 1.2 Early Breast Cancer (EBC) KADCYLA, as a single agent, is indicated for the adjuvant treatment of patients with HER2-positive early breast cancer who have residual invasive disease after neoadjuvant taxane and trastuzumab -based treatment. Select patients for therapy based on an FDA-approved companion diagnostic for KADCYLA [ see Dosage and Administration (2.1) ].</t>
  </si>
  <si>
    <t>KALYDECO</t>
  </si>
  <si>
    <t>1 INDICATIONS AND USAGE KALYDECO is indicated for the treatment of cystic fibrosis (CF) in patients age 1 month and older who have at least one mutation in the CFTR gene that is responsive to ivacaftor potentiation based on clinical and/or in vitro assay data [see Clinical Pharmacology (12.1) and Clinical Studies (14) ] . If the patient's genotype is unknown, an FDA-cleared CF mutation test should be used to detect the presence of a CFTR mutation followed by verification with bi-directional sequencing when recommended by the mutation test instructions for use. KALYDECO is a cystic fibrosis transmembrane conductance regulator (CFTR) potentiator indicated for the treatment of cystic fibrosis (CF) in patients age 1 month and older who have at least one mutation in the CFTR gene that is responsive to ivacaftor based on clinical and/or in vitro assay data. ( 12.1 , 14 ) If the patient's genotype is unknown, an FDA-cleared CF mutation test should be used to detect the presence of a CFTR mutation followed by verification with bi-directional sequencing when recommended by the mutation test instructions for use. ( 1 )</t>
  </si>
  <si>
    <t>KANJINTI</t>
  </si>
  <si>
    <t>1 INDICATIONS AND USAGE KANJINTI is a HER2/neu receptor antagonist indicated for: the treatment of HER2 overexpressing breast cancer. ( 1.1 , 1.2 ) the treatment of HER2 overexpressing metastatic gastric or gastroesophageal junction adenocarcinoma. ( 1.3 ) Select patients for therapy based on an FDA-approved companion diagnostic for a trastuzumab product ( 1 , 2.1 ). 1.1 Adjuvant Breast Cancer KANJINTI is indicated for adjuvant treatment of HER2 overexpressing node positive or node negative (ER/PR negative or with one high risk feature [see Clinical Studies ( 14.1 )] ) breast cancer as part of a treatment regimen consisting of doxorubicin, cyclophosphamide, and either paclitaxel or docetaxel as part of a treatment regimen with docetaxel and carboplatin as a single agent following multi-modality anthracycline-based therapy. Select patients for therapy based on an FDA-approved companion diagnostic for a trastuzumab product [ see Dosage and Administration ( 2.1 ) ] . 1.2 Metastatic Breast Cancer KANJINTI is indicated: In combination with paclitaxel for first-line treatment of HER2-overexpressing metastatic breast cancer As a single agent for treatment of HER2-overexpressing breast cancer in patients who have received one or more chemotherapy regimens for metastatic disease. Select patients for therapy based on an FDA-approved companion diagnostic for a trastuzumab product [see Dosage and Administration ( 2.1 )] 1.3 Metastatic Gastric Cancer KANJINTI is indicated, in combination with cisplatin and capecitabine or 5-fluorouracil, for the treatment of patients with HER2 overexpressing metastatic gastric or gastroesophageal junction adenocarcinoma who have not received prior treatment for metastatic disease. Select patients for therapy based on an FDA-approved companion diagnostic for a trastuzumab product [see Dosage and Administration ( 2.1 )] .</t>
  </si>
  <si>
    <t>KESIMPTA</t>
  </si>
  <si>
    <t>1 INDICATIONS AND USAGE KESIMPTA is indicated for the treatment of relapsing forms of multiple sclerosis (MS), to include clinically isolated syndrome, relapsing-remitting disease, and active secondary progressive disease, in adults. KESIMPTA is a CD20-directed cytolytic antibody indicated for the treatment of relapsing forms of multiple sclerosis (MS), to include clinically isolated syndrome, relapsing-remitting disease, and active secondary progressive disease, in adults. ( 1 )</t>
  </si>
  <si>
    <t>KEVEYIS</t>
  </si>
  <si>
    <t>1 INDICATIONS AND USAGE KEVEYIS is indicated for the treatment of primary hyperkalemic periodic paralysis, primary hypokalemic periodic paralysis, and related variants. KEVEYIS is an oral carbonic anhydrase inhibitor indicated for the treatment of primary hyperkalemic periodic paralysis, primary hypokalemic periodic paralysis, and related variants ( 1 )</t>
  </si>
  <si>
    <t>KEVZARA</t>
  </si>
  <si>
    <t>1 INDICATIONS AND USAGE KEVZARA ® is an interleukin-6 (IL-6) receptor antagonist indicated for treatment of: adult patients with moderately to severely active rheumatoid arthritis (RA) who have had an inadequate response or intolerance to one or more disease-modifying antirheumatic drugs (DMARDs). ( 1.1 ) adult patients with polymyalgia rheumatica (PMR) who have had an inadequate response to corticosteroids or who cannot tolerate corticosteroid taper. ( 1.2 ) patients who weigh 63 kg or greater with active polyarticular juvenile idiopathic arthritis (pJIA). ( 1.3 ) 1.1 Rheumatoid Arthritis (RA) KEVZARA ® is indicated for treatment of adult patients with moderately to severely active rheumatoid arthritis who have had an inadequate response or intolerance to one or more disease-modifying antirheumatic drugs (DMARDs). 1.2 Polymyalgia Rheumatica (PMR) KEVZARA is indicated for treatment of adult patients with polymyalgia rheumatica who have had an inadequate response to corticosteroids or who cannot tolerate corticosteroid taper. 1.3 Polyarticular Juvenile Idiopathic Arthritis (pJIA) KEVZARA is indicated for treatment of active polyarticular juvenile idiopathic arthritis (pJIA) in patients who weigh 63 kg or greater.</t>
  </si>
  <si>
    <t>KEYTRUDA</t>
  </si>
  <si>
    <t>1 INDICATIONS AND USAGE KEYTRUDA is a programmed death receptor-1 (PD-1)-blocking antibody indicated: Melanoma for the treatment of patients with unresectable or metastatic melanoma. ( 1.1 ) for the adjuvant treatment of adult and pediatric (12 years and older) patients with Stage IIB, IIC, or III melanoma following complete resection. ( 1.1 ) Non-Small Cell Lung Cancer (NSCLC) in combination with pemetrexed and platinum chemotherapy, as first-line treatment of patients with metastatic nonsquamous NSCLC, with no EGFR or ALK genomic tumor aberrations. ( 1.2 ) in combination with carboplatin and either paclitaxel or paclitaxel protein-bound, as first-line treatment of patients with metastatic squamous NSCLC. ( 1.2 ) as a single agent for the first-line treatment of patients with NSCLC expressing PD-L1 [Tumor Proportion Score (TPS) ≥1%] as determined by an FDA-approved test, with no EGFR or ALK genomic tumor aberrations, and is: Stage III where patients are not candidates for surgical resection or definitive chemoradiation, or metastatic. ( 1.2 , 2.1 ) as a single agent for the treatment of patients with metastatic NSCLC whose tumors express PD-L1 (TPS ≥1%) as determined by an FDA-approved test, with disease progression on or after platinum-containing chemotherapy. Patients with EGFR or ALK genomic tumor aberrations should have disease progression on FDA-approved therapy for these aberrations prior to receiving KEYTRUDA. ( 1.2 , 2.1 ) for the treatment of patients with resectable (tumors ≥4 cm or node positive) NSCLC in combination with platinum-containing chemotherapy as neoadjuvant treatment, and then continued as a single agent as adjuvant treatment after surgery. ( 1.2 ) as a single agent, for adjuvant treatment following resection and platinum-based chemotherapy for adult patients with Stage IB (T2a ≥4 cm), II, or IIIA NSCLC. ( 1.2 ) Head and Neck Squamous Cell Cancer (HNSCC) in combination with platinum and FU for the first-line treatment of patients with metastatic or with unresectable, recurrent HNSCC. ( 1.3 ) as a single agent for the first-line treatment of patients with metastatic or with unresectable, recurrent HNSCC whose tumors express PD-L1 [Combined Positive Score (CPS) ≥1] as determined by an FDA-approved test. ( 1.3 , 2.1 ) as a single agent for the treatment of patients with recurrent or metastatic HNSCC with disease progression on or after platinum-containing chemotherapy. ( 1.3 ) Classical Hodgkin Lymphoma (cHL) for the treatment of adult patients with relapsed or refractory cHL. ( 1.4 ) for the treatment of pediatric patients with refractory cHL, or cHL that has relapsed after 2 or more lines of therapy. ( 1.4 ) Primary Mediastinal Large B-Cell Lymphoma (PMBCL) for the treatment of adult and pediatric patients with refractory PMBCL, or who have relapsed after 2 or more prior lines of therapy. ( 1.5 ) Limitations of Use : KEYTRUDA is not recommended for treatment of patients with PMBCL who require urgent cytoreductive therapy. Urothelial Cancer in combination with enfortumab vedotin, for the treatment of adult patients with locally advanced or metastatic urothelial cancer. ( 1.6 ) as a single agent for the treatment of patients with locally advanced or metastatic urothelial carcinoma who: are not eligible for any platinum-containing chemotherapy, or who have disease progression during or following platinum-containing chemotherapy or within 12 months of neoadjuvant or adjuvant treatment with platinum-containing chemotherapy. ( 1.6 ) as a single agent for the treatment of patients with Bacillus Calmette-Guerin (BCG)-unresponsive, high-risk, non-muscle invasive bladder cancer (NMIBC) with carcinoma in situ (CIS) with or without papillary tumors who are ineligible for or have elected not to undergo cystectomy. ( 1.6 ) Microsatellite Instability-High or Mismatch Repair Deficient Cancer for the treatment of adult and pediatric patients with unresectable or metastatic microsatellite instability-high (MSI-H) or mismatch repair deficient (dMMR) solid tumors, as determined by an FDA-approved test, that have progressed following prior treatment and who have no satisfactory alternative treatment options. ( 1.7 , 2.1 ) Microsatellite Instability-High or Mismatch Repair Deficient Colorectal Cancer (CRC) for the treatment of patients with unresectable or metastatic MSI-H or dMMR colorectal cancer (CRC) as determined by an FDA-approved test. ( 1.8 , 2.1 ) Gastric Cancer in combination with trastuzumab, fluoropyrimidine- and platinum-containing chemotherapy, for the first-line treatment of adults with locally advanced unresectable or metastatic HER2-positive gastric or gastroesophageal junction (GEJ) adenocarcinoma whose tumors express PD-L1 (CPS ≥1) as determined by an FDA-approved test. 1 ( 1.9 ) in combination with fluoropyrimidine- and platinum-containing chemotherapy, for the first-line treatment of adults with locally advanced unresectable or metastatic HER2-negative gastric or gastroesophageal junction (GEJ) adenocarcinoma. ( 1.9 ) Esophageal Cancer for the treatment of patients with locally advanced or metastatic esophageal or gastroesophageal junction (GEJ) (tumors with epicenter 1 to 5 centimeters above the GEJ) carcinoma that is not amenable to surgical resection or definitive chemoradiation either: in combination with platinum- and fluoropyrimidine-based chemotherapy, or as a single agent after one or more prior lines of systemic therapy for patients with tumors of squamous cell histology that express PD-L1 (CPS ≥10) as determined by an FDA-approved test. ( 1.10 , 2.1 ) Cervical Cancer in combination with chemoradiotherapy, for the treatment of patients with FIGO 2014 Stage III-IVA cervical cancer. ( 1.11 ) in combination with chemotherapy, with or without bevacizumab, for the treatment of patients with persistent, recurrent, or metastatic cervical cancer whose tumors express PD-L1 (CPS ≥1) as determined by an FDA-approved test. ( 1.11 , 2.1 ) as a single agent for the treatment of patients with recurrent or metastatic cervical cancer with disease progression on or after chemotherapy whose tumors express PD-L1 (CPS ≥1) as determined by an FDA-approved test. ( 1.11 , 2.1 ) Hepatocellular Carcinoma (HCC) for the treatment of patients with HCC secondary to hepatitis B who have received prior systemic therapy other than a PD-1/PD-L1-containing regimen. ( 1.12 ) Biliary Tract Cancer (BTC) in combination with gemcitabine and cisplatin, for the treatment of patients with locally advanced unresectable or metastatic biliary tract cancer. ( 1.13 ) Merkel Cell Carcinoma (MCC) for the treatment of adult and pediatric patients with recurrent locally advanced or metastatic Merkel cell carcinoma. ( 1.14 ) Renal Cell Carcinoma (RCC) in combination with axitinib, for the first-line treatment of adult patients with advanced RCC. ( 1.15 ) in combination with lenvatinib, for the first-line treatment of adult patients with advanced RCC. ( 1.15 ) for the adjuvant treatment of patients with RCC at intermediate-high or high risk of recurrence following nephrectomy, or following nephrectomy and resection of metastatic lesions. ( 1.15 ) Endometrial Carcinoma in combination with carboplatin and paclitaxel, followed by KEYTRUDA as a single agent, for the treatment of adult patients with primary advanced or recurrent endometrial carcinoma. ( 1.16 ) in combination with lenvatinib, for the treatment of adult patients with advanced endometrial carcinoma that is mismatch repair proficient (pMMR) as determined by an FDA-approved test or not MSI-H, who have disease progression following prior systemic therapy in any setting and are not candidates for curative surgery or radiation. ( 1.16 , 2.1 ) as a single agent, for the treatment of adult patients with advanced endometrial carcinoma that is MSI-H or dMMR, as determined by an FDA-approved test, who have disease progression following prior systemic therapy in any setting and are not candidates for curative surgery or radiation. ( 1.16 , 2.1 ) Tumor Mutational Burden-High (TMB-H) Cancer for the treatment of adult and pediatric patients with unresectable or metastatic tumor mutational burden-high (TMB-H) [≥10 mutations/megabase (mut/Mb)] solid tumors, as determined by an FDA-approved test, that have progressed following prior treatment and who have no satisfactory alternative treatment options. 1 ( 1.17 , 2.1 ) Limitations of Use : The safety and effectiveness of KEYTRUDA in pediatric patients with TMB-H central nervous system cancers have not been established. Cutaneous Squamous Cell Carcinoma (cSCC) for the treatment of patients with recurrent or metastatic cSCC or locally advanced cSCC that is not curable by surgery or radiation. ( 1.18 ) Triple-Negative Breast Cancer (TNBC) for the treatment of patients with high-risk early-stage TNBC in combination with chemotherapy as neoadjuvant treatment, and then continued as a single agent as adjuvant treatment after surgery. ( 1.19 ) in combination with chemotherapy, for the treatment of patients with locally recurrent unresectable or metastatic TNBC whose tumors express PD-L1 (CPS ≥10) as determined by an FDA approved test. ( 1.19 , 2.1 ) Adult Classical Hodgkin Lymphoma and Adult Primary Mediastinal Large B-Cell Lymphoma: Additional Dosing Regimen of 400 mg Every 6 Weeks for use at an additional recommended dosage of 400 mg every 6 weeks for Classical Hodgkin Lymphoma and Primary Mediastinal Large B-Cell Lymphoma in adults. 2 ( 1.20 , 2.2 ) 1 This indication is approved under accelerated approval based on tumor response rate and durability of response. Continued approval for this indication may be contingent upon verification and description of clinical benefit in the confirmatory trials. 2 This indication is approved under accelerated approval based on pharmacokinetic data, the relationship of exposure to efficacy, and the relationship of exposure to safety. Continued approval for this dosing may be contingent upon verification and description of clinical benefit in the confirmatory trials. 1.1 Melanoma KEYTRUDA ® is indicated for the treatment of patients with unresectable or metastatic melanoma. KEYTRUDA is indicated for the adjuvant treatment of adult and pediatric (12 years and older) patients with Stage IIB, IIC, or III melanoma following complete resection. 1.2 Non-Small Cell Lung Cancer KEYTRUDA, in combination with pemetrexed and platinum chemotherapy, is indicated for the first-line treatment of patients with metastatic nonsquamous non-small cell lung cancer (NSCLC), with no EGFR or ALK genomic tumor aberrations. KEYTRUDA, in combination with carboplatin and either paclitaxel or paclitaxel protein-bound, is indicated for the first-line treatment of patients with metastatic squamous NSCLC. KEYTRUDA, as a single agent, is indicated for the first-line treatment of patients with NSCLC expressing PD-L1 [Tumor Proportion Score (TPS) ≥1%] as determined by an FDA-approved test [see Dosage and Administration (2.1) ] , with no EGFR or ALK genomic tumor aberrations, and is: Stage III where patients are not candidates for surgical resection or definitive chemoradiation, or metastatic. KEYTRUDA, as a single agent, is indicated for the treatment of patients with metastatic NSCLC whose tumors express PD-L1 (TPS ≥1%) as determined by an FDA-approved test [see Dosage and Administration (2.1) ] , with disease progression on or after platinum-containing chemotherapy. Patients with EGFR or ALK genomic tumor aberrations should have disease progression on FDA-approved therapy for these aberrations prior to receiving KEYTRUDA. KEYTRUDA is indicated for the treatment of patients with resectable (tumors ≥4 cm or node positive) NSCLC in combination with platinum-containing chemotherapy as neoadjuvant treatment, and then continued as a single agent as adjuvant treatment after surgery. KEYTRUDA, as a single agent, is indicated as adjuvant treatment following resection and platinum-based chemotherapy for adult patients with Stage IB (T2a ≥4 cm), II, or IIIA NSCLC. 1.3 Head and Neck Squamous Cell Cancer KEYTRUDA, in combination with platinum and fluorouracil (FU), is indicated for the first-line treatment of patients with metastatic or with unresectable, recurrent head and neck squamous cell carcinoma (HNSCC). KEYTRUDA, as a single agent, is indicated for the first-line treatment of patients with metastatic or with unresectable, recurrent HNSCC whose tumors express PD-L1 [Combined Positive Score (CPS) ≥1] as determined by an FDA-approved test [see Dosage and Administration (2.1) ] . KEYTRUDA, as a single agent, is indicated for the treatment of patients with recurrent or metastatic HNSCC with disease progression on or after platinum-containing chemotherapy. 1.4 Classical Hodgkin Lymphoma KEYTRUDA is indicated for the treatment of adult patients with relapsed or refractory classical Hodgkin lymphoma (cHL). KEYTRUDA is indicated for the treatment of pediatric patients with refractory cHL, or cHL that has relapsed after 2 or more lines of therapy. 1.5 Primary Mediastinal Large B-Cell Lymphoma KEYTRUDA is indicated for the treatment of adult and pediatric patients with refractory primary mediastinal large B-cell lymphoma (PMBCL), or who have relapsed after 2 or more prior lines of therapy. Limitations of Use : KEYTRUDA is not recommended for treatment of patients with PMBCL who require urgent cytoreductive therapy. 1.6 Urothelial Cancer KEYTRUDA, in combination with enfortumab vedotin, is indicated for the treatment of adult patients with locally advanced or metastatic urothelial cancer. KEYTRUDA, as a single agent, is indicated for the treatment of patients with locally advanced or metastatic urothelial carcinoma: who are not eligible for any platinum-containing chemotherapy, or who have disease progression during or following platinum-containing chemotherapy or within 12 months of neoadjuvant or adjuvant treatment with platinum-containing chemotherapy. KEYTRUDA, as a single agent, is indicated for the treatment of patients with Bacillus Calmette-Guerin (BCG)-unresponsive, high-risk, non-muscle invasive bladder cancer (NMIBC) with carcinoma in situ (CIS) with or without papillary tumors who are ineligible for or have elected not to undergo cystectomy. 1.7 Microsatellite Instability-High or Mismatch Repair Deficient Cancer KEYTRUDA is indicated for the treatment of adult and pediatric patients with unresectable or metastatic microsatellite instability-high (MSI-H) or mismatch repair deficient (dMMR) solid tumors, as determined by an FDA-approved test, that have progressed following prior treatment and who have no satisfactory alternative treatment options [see Dosage and Administration (2.1) ] . 1.8 Microsatellite Instability-High or Mismatch Repair Deficient Colorectal Cancer KEYTRUDA is indicated for the treatment of patients with unresectable or metastatic MSI-H or dMMR colorectal cancer (CRC) as determined by an FDA-approved test [see Dosage and Administration (2.1) ] . 1.9 Gastric Cancer KEYTRUDA, in combination with trastuzumab, fluoropyrimidine- and platinum-containing chemotherapy, is indicated for the first-line treatment of adults with locally advanced unresectable or metastatic HER2-positive gastric or gastroesophageal junction (GEJ) adenocarcinoma whose tumors express PD-L1 (CPS ≥1) as determined by an FDA-approved test [see Dosage and Administration (2.1) ] . This indication is approved under accelerated approval based on tumor response rate and durability of response [see Clinical Studies (14.9) ] . Continued approval of this indication may be contingent upon verification and description of clinical benefit in the confirmatory trials. KEYTRUDA, in combination with fluoropyrimidine- and platinum-containing chemotherapy, is indicated for the first-line treatment of adults with locally advanced unresectable or metastatic HER2-negative gastric or gastroesophageal junction (GEJ) adenocarcinoma. 1.10 Esophageal Cancer KEYTRUDA is indicated for the treatment of patients with locally advanced or metastatic esophageal or gastroesophageal junction (GEJ) (tumors with epicenter 1 to 5 centimeters above the GEJ) carcinoma that is not amenable to surgical resection or definitive chemoradiation either: in combination with platinum- and fluoropyrimidine-based chemotherapy, or as a single agent after one or more prior lines of systemic therapy for patients with tumors of squamous cell histology that express PD-L1 (CPS ≥10) as determined by an FDA-approved test [see Dosage and Administration (2.1) ] . 1.11 Cervical Cancer KEYTRUDA, in combination with chemoradiotherapy (CRT), is indicated for the treatment of patients with FIGO 2014 Stage III-IVA cervical cancer. KEYTRUDA, in combination with chemotherapy, with or without bevacizumab, is indicated for the treatment of patients with persistent, recurrent, or metastatic cervical cancer whose tumors express PD-L1 (CPS ≥1) as determined by an FDA-approved test [see Dosage and Administration (2.1) ]. KEYTRUDA, as a single agent, is indicated for the treatment of patients with recurrent or metastatic cervical cancer with disease progression on or after chemotherapy whose tumors express PD-L1 (CPS ≥1) as determined by an FDA-approved test [see Dosage and Administration (2.1) ] . 1.12 Hepatocellular Carcinoma KEYTRUDA is indicated for the treatment of patients with hepatocellular carcinoma (HCC) secondary to hepatitis B who have received prior systemic therapy other than a PD-1/PD-L1-containing regimen. 1.13 Biliary Tract Cancer KEYTRUDA, in combination with gemcitabine and cisplatin, is indicated for the treatment of patients with locally advanced unresectable or metastatic biliary tract cancer (BTC). 1.14 Merkel Cell Carcinoma KEYTRUDA is indicated for the treatment of adult and pediatric patients with recurrent locally advanced or metastatic Merkel cell carcinoma (MCC). 1.15 Renal Cell Carcinoma KEYTRUDA, in combination with axitinib, is indicated for the first-line treatment of adult patients with advanced renal cell carcinoma (RCC). KEYTRUDA, in combination with lenvatinib, is indicated for the first-line treatment of adult patients with advanced RCC. KEYTRUDA is indicated for the adjuvant treatment of patients with RCC at intermediate-high or high risk of recurrence following nephrectomy, or following nephrectomy and resection of metastatic lesions [see Clinical Studies (14.15) ] . 1.16 Endometrial Carcinoma KEYTRUDA, in combination with carboplatin and paclitaxel, followed by KEYTRUDA as a single agent, is indicated for the treatment of adult patients with primary advanced or recurrent endometrial carcinoma. KEYTRUDA, in combination with lenvatinib, is indicated for the treatment of adult patients with advanced endometrial carcinoma that is mismatch repair proficient (pMMR) as determined by an FDA-approved test or not MSI-H, who have disease progression following prior systemic therapy in any setting and are not candidates for curative surgery or radiation [see Dosage and Administration (2.1) ] . KEYTRUDA, as a single agent, is indicated for the treatment of adult patients with advanced endometrial carcinoma that is MSI-H or dMMR, as determined by an FDA-approved test, who have disease progression following prior systemic therapy in any setting and are not candidates for curative surgery or radiation [see Dosage and Administration (2.1) ] . 1.17 Tumor Mutational Burden-High Cancer KEYTRUDA is indicated for the treatment of adult and pediatric patients with unresectable or metastatic tumor mutational burden-high (TMB-H) [≥10 mutations/megabase (mut/Mb)] solid tumors, as determined by an FDA-approved test [see Dosage and Administration (2.1) ] , that have progressed following prior treatment and who have no satisfactory alternative treatment options. This indication is approved under accelerated approval based on tumor response rate and durability of response [see Clinical Studies (14.17) ] . Continued approval for this indication may be contingent upon verification and description of clinical benefit in the confirmatory trials. Limitations of Use : The safety and effectiveness of KEYTRUDA in pediatric patients with TMB-H central nervous system cancers have not been established. 1.18 Cutaneous Squamous Cell Carcinoma KEYTRUDA is indicated for the treatment of patients with recurrent or metastatic cutaneous squamous cell carcinoma (cSCC) or locally advanced cSCC that is not curable by surgery or radiation. 1.19 Triple-Negative Breast Cancer KEYTRUDA is indicated for the treatment of patients with high-risk early-stage triple-negative breast cancer (TNBC) in combination with chemotherapy as neoadjuvant treatment, and then continued as a single agent as adjuvant treatment after surgery. KEYTRUDA, in combination with chemotherapy, is indicated for the treatment of patients with locally recurrent unresectable or metastatic TNBC whose tumors express PD-L1 (CPS ≥10) as determined by an FDA-approved test [see Dosage and Administration (2.1) ] . 1.20 Adult Classical Hodgkin Lymphoma and Adult Primary Mediastinal Large B-Cell Lymphoma: Additional Dosing Regimen of 400 mg Every 6 Weeks KEYTRUDA is indicated for use at an additional recommended dosage of 400 mg every 6 weeks for classical Hodgkin lymphoma and primary mediastinal large B-cell lymphoma in adults [see Indications and Usage (1.4 , 1.5) , Dosage and Administration (2.2) ] . This indication is approved under accelerated approval based on pharmacokinetic data, the relationship of exposure to efficacy, and the relationship of exposure to safety [see Clinical Pharmacology (12.2) , Clinical Studies (14.20) ] . Continued approval for this dosage may be contingent upon verification and description of clinical benefit in the confirmatory trials.</t>
  </si>
  <si>
    <t>KISQALI</t>
  </si>
  <si>
    <t>1 INDICATIONS AND USAGE The KISQALI ® FEMARA ® CO-PACK is indicated as initial endocrine-based therapy for the treatment of adult patients with hormone receptor (HR)-positive, human epidermal growth factor receptor 2 (HER2)-negative advanced or metastatic breast cancer. KISQALI FEMARA CO-PACK, a co-packaged product containing ribociclib, a kinase inhibitor, and letrozole, an aromatase inhibitor, is indicated as initial endocrine-based therapy for the treatment of adult patients with hormone receptor (HR)-positive, human epidermal growth factor receptor 2 (HER2)-negative advanced or metastatic breast cancer. ( 1 )</t>
  </si>
  <si>
    <t>KISQALI FEMARA CO-PACK</t>
  </si>
  <si>
    <t>KOGENATE FS</t>
  </si>
  <si>
    <t>1 INDICATIONS AND USAGE Kogenate FS is an Antihemophilic Factor (Recombinant) indicated for: Control and prevention of bleeding episodes in adults and children (0-16 years) with hemophilia A. ( 1.1 ) Peri-operative management in adults and children with hemophilia A. ( 1.2 ) Routine prophylaxis to reduce the frequency of bleeding episodes and the risk of joint damage in children with hemophilia A with no pre-existing joint damage. ( 1.3 ) 1.1 Control and Prevention of Bleeding Episodes Kogenate ® FS is an antihemophilic factor that is indicated for the control and prevention of bleeding episodes in adults and children (0-16 years) with hemophilia A. 1.2 Peri-operative Management Kogenate FS is indicated for surgical prophylaxis in adults and children with hemophilia A. 1.3 Routine Prophylaxis in Children with Hemophilia A with No Pre-existing Joint Damage Kogenate FS is indicated for routine prophylactic treatment to reduce the frequency of bleeding episodes and the risk of joint damage in children with no pre-existing joint damage. Kogenate FS is not indicated for the treatment of von Willebrand’s disease.</t>
  </si>
  <si>
    <t>KORLYM</t>
  </si>
  <si>
    <t>1 INDICATIONS AND USAGE KORLYM (mifepristone) is a cortisol receptor blocker indicated to control hyperglycemia secondary to hypercortisolism in adult patients with endogenous Cushing's syndrome who have type 2 diabetes mellitus or glucose intolerance and have failed surgery or are not candidates for surgery. LIMITATIONS OF USE: KORLYM should not be used in the treatment of patients with type 2 diabetes unless it is secondary to Cushing's syndrome. KORLYM (mifepristone) is a cortisol receptor blocker indicated to control hyperglycemia secondary to hypercortisolism in adult patients with endogenous Cushing's syndrome who have type 2 diabetes mellitus or glucose intolerance and have failed surgery or are not candidates for surgery ( 1 ). Important Limitations of Use: Do not use for the treatment of type 2 diabetes mellitus unrelated to endogenous Cushing's syndrome.</t>
  </si>
  <si>
    <t>KOSELUGO</t>
  </si>
  <si>
    <t>1 INDICATIONS AND USAGE KOSELUGO is indicated for the treatment of pediatric patients 2 years of age and older with neurofibromatosis type 1 (NF1) who have symptomatic, inoperable plexiform neurofibromas (PN). KOSELUGO is a kinase inhibitor indicated for the treatment of pediatric patients 2 years of age and older with neurofibromatosis type 1 (NF1) who have symptomatic, inoperable plexiform neurofibromas (PN). ( 1 )</t>
  </si>
  <si>
    <t>KOVALTRY</t>
  </si>
  <si>
    <t>INDICATIONS AND USAGE KOVALTRY®, Antihemophilic Factor (Recombinant), a recombinant, human DNA sequence derived, full-length Factor VIII concentrate, is indicated for use in adults and children with hemophilia A (congenital Factor VIII deficiency) for on-demand treatment and control of bleeding episodes, perioperative management of bleeding, and routine prophylaxis to reduce the frequency of bleeding episodes. KOVALTRY is not indicated for the treatment of von Willebrand disease.</t>
  </si>
  <si>
    <t>KRYSTEXXA</t>
  </si>
  <si>
    <t>1 INDICATIONS AND USAGE KRYSTEXXA® (pegloticase) is a PEGylated uric acid specific enzyme indicated for the treatment of chronic gout in adult patients refractory to conventional therapy. Gout refractory to conventional therapy occurs in patients who have failed to normalize serum uric acid and whose signs and symptoms are inadequately controlled with xanthine oxidase inhibitors at the maximum medically appropriate dose or for whom these drugs are contraindicated. Important Limitations of Use: KRYSTEXXA is not recommended for the treatment of asymptomatic hyperuricemia. KRYSTEXXA ® (pegloticase) is a PEGylated uric acid specific enzyme indicated for the treatment of chronic gout in adult patients refractory to conventional therapy. ( 1 ) Important Limitations of Use: KRYSTEXXA is not recommended for the treatment of asymptomatic hyperuricemia. ( 1 )</t>
  </si>
  <si>
    <t>KUVAN</t>
  </si>
  <si>
    <t>1 INDICATIONS AND USAGE Kuvan ® is indicated to reduce blood phenylalanine (Phe) levels in adult and pediatric patients one month of age and older with hyperphenylalaninemia (HPA) due to tetrahydrobiopterin- (BH4-) responsive Phenylketonuria (PKU). Kuvan is to be used in conjunction with a Phe-restricted diet. Kuvan is a phenylalanine hydroxylase activator indicated to reduce blood phenylalanine (Phe) levels in adult and pediatric patients one month of age and older with hyperphenylalaninemia (HPA) due to tetrahydrobiopterin‑ (BH4‑) responsive Phenylketonuria (PKU). Kuvan is to be used in conjunction with a Phe‑restricted diet. ( 1 )</t>
  </si>
  <si>
    <t>KYPROLIS</t>
  </si>
  <si>
    <t>1 INDICATIONS AND USAGE Kyprolis is a proteasome inhibitor that is indicated: for the treatment of adult patients with relapsed or refractory multiple myeloma who have received one to three lines of therapy in combination with Lenalidomide and dexamethasone; or Dexamethasone; or Daratumumab and dexamethasone; or Daratumumab and hyaluronidase-fihj and dexamethasone; or Isatuximab and dexamethasone. ( 1 , 14 ) as a single agent for the treatment of patients with relapsed or refractory multiple myeloma who have received one or more lines of therapy. ( 1 , 14 ) 1.1 Relapsed or Refractory Multiple Myeloma Kyprolis is indicated for the treatment of adult patients with relapsed or refractory multiple myeloma who have received one to three lines of therapy in combination with: Lenalidomide and dexamethasone; or Dexamethasone; or Daratumumab and dexamethasone; or Daratumumab and hyaluronidase-fihj and dexamethasone; or Isatuximab and dexamethasone. Kyprolis is indicated as a single agent for the treatment of adult patients with relapsed or refractory multiple myeloma who have received one or more lines of therapy.</t>
  </si>
  <si>
    <t>LENVIMA</t>
  </si>
  <si>
    <t>1 INDICATIONS AND USAGE LENVIMA is a kinase inhibitor that is indicated: Differentiated Thyroid Cancer (DTC) For the treatment of adult patients with locally recurrent or metastatic, progressive, radioactive iodine-refractory differentiated thyroid cancer (DTC). ( 1.1 ) Renal Cell Carcinoma (RCC) In combination with pembrolizumab, for the first line treatment of adult patients with advanced renal cell carcinoma (RCC). ( 1.2 ) In combination with everolimus, for the treatment of adult patients with advanced renal cell carcinoma (RCC) following one prior anti-angiogenic therapy. ( 1.2 ) Hepatocellular Carcinoma (HCC) For the first-line treatment of patients with unresectable hepatocellular carcinoma (HCC). ( 1.3 ) Endometrial Carcinoma (EC) In combination with pembrolizumab, for the treatment of patients with advanced endometrial carcinoma (EC) that is mismatch repair proficient (pMMR), as determined by an FDA-approved test, or not microsatellite instability-high (MSI-H), who have disease progression following prior systemic therapy in any setting and are not candidates for curative surgery or radiation. ( 1.4 , 2.1 ) 1.1 Differentiated Thyroid Cancer LENVIMA is indicated for the treatment of adult patients with locally recurrent or metastatic, progressive, radioactive iodine-refractory differentiated thyroid cancer (DTC). 1.2 Renal Cell Carcinoma LENVIMA, in combination with pembrolizumab, is indicated for the first-line treatment of adult patients with advanced renal cell carcinoma (RCC). LENVIMA, in combination with everolimus, is indicated for the treatment of adult patients with advanced RCC following one prior anti-angiogenic therapy. 1. 3 Hepatocellular Carcinoma LENVIMA is indicated for the first-line treatment of patients with unresectable hepatocellular carcinoma (HCC). 1. 4 Endometrial Carcinoma LENVIMA, in combination with pembrolizumab, is indicated for the treatment of patients with advanced endometrial carcinoma (EC) that is mismatch repair proficient (pMMR), as determined by an FDA-approved test, or not microsatellite instability-high (MSI-H), who have disease progression following prior systemic therapy in any setting and are not candidates for curative surgery or radiation [see Dosage and Administration ( 2.1 )] .</t>
  </si>
  <si>
    <t>LETAIRIS</t>
  </si>
  <si>
    <t>1 INDICATIONS AND USAGE Letairis is indicated for the treatment of pulmonary arterial hypertension (PAH) (WHO Group 1): To improve exercise ability and delay clinical worsening. In combination with tadalafil to reduce the risks of disease progression and hospitalization for worsening PAH, and to improve exercise ability [see Clinical Studies (14.2) ]. Studies establishing effectiveness included predominantly patients with WHO Functional Class II–III symptoms and etiologies of idiopathic or heritable PAH (60%) or PAH associated with connective tissue diseases (34%). Letairis is an endothelin receptor antagonist indicated for the treatment of pulmonary arterial hypertension (PAH) (WHO Group 1): To improve exercise ability and delay clinical worsening. In combination with tadalafil to reduce the risks of disease progression and hospitalization for worsening PAH, and to improve exercise ability. Studies establishing effectiveness included trials predominantly in patients with WHO Functional Class II–III symptoms and etiologies of idiopathic or heritable PAH (60%) or PAH associated with connective tissue diseases (34%) ( 1 ).</t>
  </si>
  <si>
    <t>LEUKINE</t>
  </si>
  <si>
    <t>1 INDICATIONS AND USAGE LEUKINE is a leukocyte growth factor indicated: To shorten time to neutrophil recovery and to reduce the incidence of severe and life-threatening infections and infections resulting in death following induction chemotherapy in adult patients 55 years and older with acute myeloid leukemia (AML). ( 1.1 ) For the mobilization of hematopoietic progenitor cells into peripheral blood for collection by leukapheresis and autologous transplantation in adult patients. ( 1.2 ) For the acceleration of myeloid reconstitution following autologous bone marrow or peripheral blood progenitor cell transplantation in adult and pediatric patients 2 years of age and older. ( 1.3 ) For the acceleration of myeloid reconstitution following allogeneic bone marrow transplantation in adult and pediatric patients 2 years of age and older. ( 1.4 ) For treatment of delayed neutrophil recovery or graft failure after autologous or allogeneic bone marrow transplantation in adult and pediatric patients 2 years of age and older. ( 1.5 ) To increase survival in adult and pediatric patients from birth to 17 years of age acutely exposed to myelosuppressive doses of radiation (Hematopoietic Syndrome of Acute Radiation Syndrome [H-ARS]). ( 1.6 ) 1.1 Acute Myeloid Leukemia Following Induction Chemotherapy LEUKINE is indicated to shorten time to neutrophil recovery and to reduce the incidence of severe, life-threatening, or fatal infections following induction chemotherapy in adult patients 55 years and older with acute myeloid leukemia (AML). 1.2 Autologous Peripheral Blood Progenitor Cell Mobilization and Collection LEUKINE is indicated in adult patients with cancer undergoing autologous hematopoietic stem cell transplantation for the mobilization of hematopoietic progenitor cells into peripheral blood for collection by leukapheresis. 1.3 Autologous Peripheral Blood Progenitor Cell and Bone Marrow Transplantation LEUKINE is indicated for the acceleration of myeloid reconstitution following autologous peripheral blood progenitor cell (PBPC) or bone marrow transplantation in adult and pediatric patients 2 years of age and older with non-Hodgkin's lymphoma (NHL), acute lymphoblastic leukemia (ALL) and Hodgkin's lymphoma (HL). 1.4 Allogeneic Bone Marrow Transplantation LEUKINE is indicated for the acceleration of myeloid reconstitution in adult and pediatric patients 2 years of age and older undergoing allogeneic bone marrow transplantation from HLA-matched related donors. 1.5 Allogeneic or Autologous Bone Marrow Transplantation: Treatment of Delayed Neutrophil Recovery or Graft Failure LEUKINE is indicated for the treatment of adult and pediatric patients 2 years and older who have undergone allogeneic or autologous bone marrow transplantation in whom neutrophil recovery is delayed or failed. 1.6 Acute Exposure to Myelosuppressive Doses of Radiation (H-ARS) LEUKINE is indicated to increase survival in adult and pediatric patients from birth to 17 years of age acutely exposed to myelosuppressive doses of radiation (Hematopoietic Syndrome of Acute Radiation Syndrome [H-ARS]).</t>
  </si>
  <si>
    <t>LIBTAYO</t>
  </si>
  <si>
    <t>1 INDICATIONS AND USAGE LIBTAYO is a programmed death receptor-1 (PD-1) blocking antibody indicated: Cutaneous Squamous Cell Carcinoma (CSCC) for the treatment of patients with metastatic cutaneous squamous cell carcinoma (mCSCC) or locally advanced CSCC (laCSCC) who are not candidates for curative surgery or curative radiation. ( 1.1 ) Basal Cell Carcinoma (BCC) for the treatment of patients with locally advanced or metastatic BCC (laBCC or mBCC) who have been previously treated with a hedgehog pathway inhibitor or for whom a hedgehog pathway inhibitor is not appropriate. ( 1.2 ) Non-Small Cell Lung Cancer (NSCLC) in combination with platinum-based chemotherapy for the first-line treatment of adult patients with non-small cell lung cancer (NSCLC) with no EGFR, ALK or ROS1 aberrations and is: locally advanced where patients are not candidates for surgical resection or definitive chemoradiation or metastatic. ( 1.3 ) as single agent for the first-line treatment of adult patients with NSCLC whose tumors have high PD-L1 expression [Tumor Proportion Score (TPS) ≥ 50%] as determined by an FDA-approved test, with no EGFR, ALK or ROS1 aberrations, and is: locally advanced where patients are not candidates for surgical resection or definitive chemoradiation or metastatic. ( 1.3 , 2.1 ) 1.1 Cutaneous Squamous Cell Carcinoma LIBTAYO is indicated for the treatment of patients with metastatic cutaneous squamous cell carcinoma (mCSCC) or locally advanced CSCC (laCSCC) who are not candidates for curative surgery or curative radiation. 1.2 Basal Cell Carcinoma LIBTAYO is indicated for the treatment of patients with locally advanced or metastatic basal cell carcinoma (laBCC or mBCC) who have been previously treated with a hedgehog pathway inhibitor or for whom a hedgehog pathway inhibitor is not appropriate. 1.3 Non-Small Cell Lung Cancer LIBTAYO in combination with platinum‐based chemotherapy is indicated for the first-line treatment of adult patients with non-small cell lung cancer (NSCLC) with no EGFR, ALK or ROS1 aberrations and is: locally advanced where patients are not candidates for surgical resection or definitive chemoradiation or metastatic. LIBTAYO as a single agent is indicated for the first-line treatment of adult patients with NSCLC whose tumors have high PD-L1 expression [Tumor Proportion Score (TPS) ≥ 50%] as determined by an FDA-approved test [see Dosage and Administration (2.1) ] , with no EGFR, ALK or ROS1 aberrations, and is: locally advanced where patients are not candidates for surgical resection or definitive chemoradiation or metastatic.</t>
  </si>
  <si>
    <t>LIVMARLI</t>
  </si>
  <si>
    <t>1 INDICATIONS AND USAGE LIVMARLI is an ileal bile acid transporter (IBAT) inhibitor indicated for: the treatment of cholestatic pruritus in patients 3 months of age and older with Alagille syndrome (ALGS). ( 1.1 ) the treatment of cholestatic pruritus in patients 5 years of age and older with progressive familial intrahepatic cholestasis (PFIC). ( 1.2 ) Limitations of Use: LIVMARLI is not recommended in a subgroup of PFIC type 2 patients with specific ABCB11 variants resulting in non-functional or complete absence of bile salt export pump (BSEP) protein. ( 14.2 ) 1.1 Treatment of Cholestatic Pruritus in Patients with Alagille Syndrome LIVMARLI ® is indicated for the treatment of cholestatic pruritus in patients 3 months of age and older with Alagille syndrome (ALGS). 1.2 Treatment of Cholestatic Pruritus in Patients with Progressive Familial Intrahepatic Cholestasis LIVMARLI is indicated for the treatment of cholestatic pruritus in patients 5 years of age and older with progressive familial intrahepatic cholestasis (PFIC). Limitations of Use: LIVMARLI is not recommended in a subgroup of PFIC type 2 patients with specific ABCB11 variants resulting in non-functional or complete absence of bile salt export pump (BSEP) protein [see Clinical Studies (14.2) ] .</t>
  </si>
  <si>
    <t>LORBRENA</t>
  </si>
  <si>
    <t>1 INDICATIONS AND USAGE LORBRENA ® is indicated for the treatment of adult patients with metastatic non-small cell lung cancer (NSCLC) whose tumors are anaplastic lymphoma kinase (ALK)-positive as detected by an FDA-approved test. LORBRENA is a kinase inhibitor indicated for the treatment of adult patients with metastatic non-small cell lung cancer (NSCLC) whose tumors are anaplastic lymphoma kinase (ALK)-positive as detected by an FDA-approved test. ( 1 , 2.1 )</t>
  </si>
  <si>
    <t>LUMAKRAS</t>
  </si>
  <si>
    <t>1 INDICATIONS AND USAGE LUMAKRAS is indicated for the treatment of adult patients with KRAS G12C -mutated locally advanced or metastatic non-small cell lung cancer (NSCLC), as determined by an FDA-approved test [see Dosage and Administration (2.1) ] , who have received at least one prior systemic therapy. This indication is approved under accelerated approval based on overall response rate (ORR) and duration of response (DOR) [see Clinical Studies (14) ] . Continued approval for this indication may be contingent upon verification and description of clinical benefit in a confirmatory trial(s). LUMAKRAS is an inhibitor of the RAS GTPase family indicated for the treatment of adult patients with KRAS G12C -mutated locally advanced or metastatic non-small cell lung cancer (NSCLC), as determined by an FDA-approved test, who have received at least one prior systemic therapy. ( 1 ) This indication is approved under accelerated approval based on overall response rate (ORR) and duration of response (DOR). Continued approval for this indication may be contingent upon verification and description of clinical benefit in a confirmatory trial(s). ( 1 )</t>
  </si>
  <si>
    <t>LUMIZYME</t>
  </si>
  <si>
    <t>1 INDICATIONS AND USAGE LUMIZYME ® is a hydrolytic lysosomal glycogen-specific enzyme indicated for patients with Pompe disease (acid α-glucosidase [GAA] deficiency). LUMIZYME ® is a hydrolytic lysosomal glycogen-specific enzyme indicated for patients with Pompe disease (GAA deficiency). ( 1 )</t>
  </si>
  <si>
    <t>LUPKYNIS</t>
  </si>
  <si>
    <t>1 INDICATIONS AND USAGE LUPKYNIS is indicated in combination with a background immunosuppressive therapy regimen [see Clinical Studies ( 14 )] for the treatment of adult patients with active lupus nephritis (LN). Limitations of Use: Safety and efficacy of LUPKYNIS have not been established in combination with cyclophosphamide. Use of LUPKYNIS is not recommended in this situation. LUPKYNIS is a calcineurin-inhibitor immunosuppressant indicated in combination with a background immunosuppressive therapy regimen for the treatment of adult patients with active lupus nephritis (LN). ( 1 , 14 ) Limitations of Use: Safety and efficacy of LUPKYNIS have not been established in combination with cyclophosphamide. Use of LUPKYNIS is not recommended in this situation.</t>
  </si>
  <si>
    <t>LUTATHERA</t>
  </si>
  <si>
    <t>1 INDICATIONS AND USAGE LUTATHERA is indicated for the treatment of adult and pediatric patients 12 years and older with somatostatin receptor-positive gastroenteropancreatic neuroendocrine tumors (GEP-NETs), including foregut, midgut, and hindgut neuroendocrine tumors. LUTATHERA is a radiolabeled somatostatin analog indicated for the treatment of adult and pediatric patients 12 years and older with somatostatin receptor-positive gastroenteropancreatic neuroendocrine tumors (GEP-NETs), including foregut, midgut, and hindgut neuroendocrine tumors.</t>
  </si>
  <si>
    <t>LYNPARZA</t>
  </si>
  <si>
    <t>1 INDICATIONS AND USAGE Lynparza is a poly (ADP-ribose) polymerase (PARP) inhibitor indicated for the treatment of adult patients with deleterious or suspected deleterious germline BRCA- mutated advanced ovarian cancer who have been treated with three or more prior lines of chemotherapy. Select patients for therapy based on an FDA-approved companion diagnostic for Lynparza. ( 1.1 , 2.2 ) 1.1 Advanced gBRCA -mutated Ovarian Cancer after 3 or More Lines of Chemotherapy Lynparza is indicated for the treatment of adult patients with deleterious or suspected deleterious germline BRCA -mutated ( gBRCAm ) advanced ovarian cancer who have been treated with three or more prior lines of chemotherapy. Select patients for therapy based on an FDA-approved companion diagnostic for Lynparza.</t>
  </si>
  <si>
    <t>MARQIBO</t>
  </si>
  <si>
    <t>1 INDICATIONS AND USAGE Marqibo is a vinca alkaloid indicated for the treatment of adult patients with Philadelphia chromosome-negative (Ph-) acute lymphoblastic leukemia (ALL) in second or greater relapse or whose disease has progressed following two or more anti-leukemia therapies. This indication is approved under accelerated approval based on overall response rate. Continued approval for this indication may be contingent upon verification and description of clinical benefit in a confirmatory trial(s).( 1.1 ). 1.1 Acute Lymphoblastic Leukemia Marqibo ® is indicated for the treatment of adult patients with Philadelphia chromosome negative (Ph-) acute lymphoblastic leukemia (ALL) in second or greater relapse or whose disease has progressed following two or more anti leukemia therapies. This indication is approved under accelerated approval based on overall response rate [see Clinical Studies ( 14 )]. Continued approval for this indication may be contingent upon verification and description of clinical benefit in a confirmatory trial(s).</t>
  </si>
  <si>
    <t>MAVENCLAD</t>
  </si>
  <si>
    <t>1 INDICATIONS AND USAGE MAVENCLAD is indicated for the treatment of relapsing forms of multiple sclerosis (MS), to include relapsing-remitting disease and active secondary progressive disease, in adults. Because of its safety profile, use of MAVENCLAD is generally recommended for patients who have had an inadequate response to, or are unable to tolerate, an alternate drug indicated for the treatment of MS [see Warnings and Precautions (5) ]. MAVENCLAD is a purine antimetabolite indicated for the treatment of relapsing forms of multiple sclerosis (MS), to include relapsing-remitting disease and active secondary progressive disease, in adults. Because of its safety profile, use of MAVENCLAD is generally recommended for patients who have had an inadequate response to, or are unable to tolerate, an alternate drug indicated for the treatment of MS [see Warnings and Precautions (5) ]. ( 1 ) Limitations of Use MAVENCLAD is not recommended for use in patients with clinically isolated syndrome (CIS) because of its safety profile [see Warnings and Precautions (5) ]. ( 1 ) Limitations of Use MAVENCLAD is not recommended for use in patients with clinically isolated syndrome (CIS) because of its safety profile [see Warnings and Precautions (5) ].</t>
  </si>
  <si>
    <t>MAYZENT</t>
  </si>
  <si>
    <t>1 INDICATIONS AND USAGE MAYZENT is indicated for the treatment of relapsing forms of multiple sclerosis (MS), to include clinically isolated syndrome, relapsing-remitting disease, and active secondary progressive disease, in adults. MAYZENT is a sphingosine 1-phosphate (S1P) receptor modulator indicated for the treatment of relapsing forms of multiple sclerosis (MS), to include clinically isolated syndrome, relapsing-remitting disease, and active secondary progressive disease, in adults.</t>
  </si>
  <si>
    <t>MEKTOVI</t>
  </si>
  <si>
    <t>1 INDICATIONS AND USAGE MEKTOVI is a kinase inhibitor indicated: • in combination with encorafenib, for the treatment of patients with unresectable or metastatic melanoma with a BRAF V600E or V600K mutation, as detected by an FDA-approved test. ( 1.1 , 2.1 ) • in combination with encorafenib, for the treatment of adult patients with metastatic non-small cell lung cancer (NSCLC) with a BRAF V600E mutation, as detected by an FDA-approved test. ( 1.2 , 2.1 ) 1.1 BRAF V600E or V600K Mutation-Positive Unresectable or Metastatic Melanoma MEKTOVI is indicated, in combination with encorafenib, for the treatment of patients with unresectable or metastatic melanoma with a BRAF V600E or V600K mutation, as detected by an FDA-approved test [see Dosage and Administration (2.1) ] . 1.2 BRAF V600E Mutation-Positive Metastatic Non-Small Cell Lung Cancer (NSCLC) MEKTOVI is indicated, in combination with encorafenib, for the treatment of adult patients with metastatic non-small cell lung cancer (NSCLC) with a BRAF V600E mutation, as detected by an FDA-approved test. [see Dosage and Administration (2.1) ] .</t>
  </si>
  <si>
    <t>MIACALCIN</t>
  </si>
  <si>
    <t>1 INDICATIONS AND USAGE Miacalcin synthetic injection is a calcitonin, indicated for the following conditions: • Treatment of symptomatic Paget’s disease of bone when alternative treatments are not suitable ( 1.1 ) • Treatment of hypercalcemia ( 1.2 ) • Treatment of postmenopausal osteoporosis when alternative treatments are not suitable. Fracture reduction efficacy has not been demonstrated ( 1.3 ) Limitations of Use: • Due to the possible association between malignancy and calcitonin salmon use, the need for continued therapy should be re-evaluated on a periodic basis ( 1.4 , 5.3 ) 1.1 Treatment of Paget’s Disease of Bone Miacalcin injection is indicated for the treatment of symptomatic Paget’s disease of bone in patients with moderate to severe disease characterized by polyostotic involvement with elevated serum alkaline phosphatase and urinary hydroxyproline excretion. There is no evidence that the prophylactic use of calcitonin salmon is beneficial in asymptomatic patients. Miacalcin injection should be used only in patients who do not respond to alternative treatments or for whom such treatments are not suitable (e.g., patients for whom other therapies are contraindicated or for patients who are intolerant or unwilling to use other therapies). 1.2 Treatment of Hypercalcemia Miacalcin injection is indicated for the early treatment of hypercalcemic emergencies, along with other appropriate agents, when a rapid decrease in serum calcium is required, until more specific treatment of the underlying disease can be accomplished. It may also be added to existing therapeutic regimens for hypercalcemia such as intravenous fluids and furosemide, oral phosphate or corticosteroids, or other agents. 1.3 Treatment of Postmenopausal Osteoporosis Miacalcin injection is indicated for the treatment of postmenopausal osteoporosis in women greater than 5 years postmenopause. The evidence of efficacy for calcitonin salmon injection is based on increases in total body calcium observed in clinical trials. Fracture reduction efficacy has not been demonstrated. Miacalcin injection should be reserved for patients for whom alternative treatments are not suitable (e.g., patients for whom other therapies are contraindicated or for patients who are intolerant or unwilling to use other therapies). 1.4 Important Limitations of Use Due to the possible association between malignancy and calcitonin salmon use, the need for continued therapy should be re-evaluated on a periodic basis [see Warnings and Precautions (5.3) ] .</t>
  </si>
  <si>
    <t>MONJUVI</t>
  </si>
  <si>
    <t>1 INDICATIONS AND USAGE MONJUVI, in combination with lenalidomide, is indicated for the treatment of adult patients with relapsed or refractory diffuse large B-cell lymphoma (DLBCL) not otherwise specified, including DLBCL arising from low grade lymphoma, and who are not eligible for autologous stem cell transplant (ASCT). This indication is approved under accelerated approval based on overall response rate [see Clinical Studies (14) ] . Continued approval for this indication may be contingent upon verification and description of clinical benefit in a confirmatory trial(s). MONJUVI is a CD19-directed cytolytic antibody indicated in combination with lenalidomide for the treatment of adult patients with relapsed or refractory diffuse large B-cell lymphoma (DLBCL) not otherwise specified, including DLBCL arising from low grade lymphoma, and who are not eligible for autologous stem cell transplant (ASCT). This indication is approved under accelerated approval based on overall response rate. Continued approval for this indication may be contingent upon verification and description of clinical benefit in a confirmatory trial(s). ( 1 )</t>
  </si>
  <si>
    <t>MULTITRACE -4 PEDIATRIC</t>
  </si>
  <si>
    <t>INDICATIONS AND USAGE MULTITRACE -4 PEDIATRIC is indicated for use as a supplement to intravenous solutions given for Total Parenteral Nutrition (TPN). Administration of this solution in TPN helps to maintain plasma levels of zinc, copper, manganese, and chromium, and to prevent depletion of endogenous stores of these trace elements and subsequent deficiency symptoms.</t>
  </si>
  <si>
    <t>MULTITRACE-4</t>
  </si>
  <si>
    <t>INDICATIONS AND USAGE MULTITRACE -4 is indicated for use as a supplement to intravenous solutions given for Total Parenteral Nutrition (TPN). Administration of this solution in TPN helps to maintain plasma levels of zinc, copper, manganese, and chromium, and to prevent depletion of endogenous stores of these trace elements and subsequent deficiency symptoms.</t>
  </si>
  <si>
    <t>MVASI</t>
  </si>
  <si>
    <t>1 INDICATIONS AND USAGE MVASI is a vascular endothelial growth factor inhibitor indicated for the treatment of: Metastatic colorectal cancer, in combination with intravenous fluorouracil-based chemotherapy for first- or second-line treatment. ( 1.1 ) Metastatic colorectal cancer, in combination with fluoropyrimidine-irinotecan- or fluoropyrimidine-oxaliplatin-based chemotherapy for second-line treatment in patients who have progressed on a first-line bevacizumab product-containing regimen. ( 1.1 ) Limitations of Use : MVASI is not indicated for adjuvant treatment of colon cancer. ( 1.1 ) Unresectable, locally advanced, recurrent or metastatic non-squamous non-small cell lung cancer, in combination with carboplatin and paclitaxel for first-line treatment. ( 1.2 ) Recurrent glioblastoma in adults. ( 1.3 ) Metastatic renal cell carcinoma in combination with interferon-alfa. ( 1.4 ) Persistent, recurrent, or metastatic cervical cancer, in combination with paclitaxel and cisplatin, or paclitaxel and topotecan. ( 1.5 ) Epithelial ovarian, fallopian tube, or primary peritoneal cancer: in combination with carboplatin and paclitaxel, followed by MVASI as a single agent, for stage III or IV disease following initial surgical resection ( 1.6 ) in combination with paclitaxel, pegylated liposomal doxorubicin, or topotecan for platinum-resistant recurrent disease who received no more than 2 prior chemotherapy regimens ( 1.6 ) in combination with carboplatin and paclitaxel or carboplatin and gemcitabine, followed by MVASI as a single agent, for platinum-sensitive recurrent disease ( 1.6 ) 1.1 Metastatic Colorectal Cancer MVASI, in combination with intravenous fluorouracil-based chemotherapy, is indicated for the first- or second-line treatment of patients with metastatic colorectal cancer (mCRC). MVASI, in combination with fluoropyrimidine-irinotecan- or fluoropyrimidine-oxaliplatin-based chemotherapy, is indicated for the second-line treatment of patients with mCRC who have progressed on a first-line bevacizumab product-containing regimen. Limitations of Use : MVASI is not indicated for adjuvant treatment of colon cancer [see Clinical Studies (14.2) ]. 1.2 First-Line Non-Squamous Non-Small Cell Lung Cancer MVASI, in combination with carboplatin and paclitaxel, is indicated for the first-line treatment of patients with unresectable, locally advanced, recurrent or metastatic non-squamous non-small cell lung cancer (NSCLC). 1.3 Recurrent Glioblastoma MVASI is indicated for the treatment of recurrent glioblastoma (GBM) in adults. 1.4 Metastatic Renal Cell Carcinoma MVASI, in combination with interferon-alfa, is indicated for the treatment of metastatic renal cell carcinoma (mRCC). 1.5 Persistent, Recurrent, or Metastatic Cervical Cancer MVASI, in combination with paclitaxel and cisplatin or paclitaxel and topotecan, is indicated for the treatment of patients with persistent, recurrent, or metastatic cervical cancer. 1.6 Epithelial Ovarian, Fallopian Tube, or Primary Peritoneal Cancer MVASI, in combination with carboplatin and paclitaxel, followed by MVASI as a single agent, is indicated for the treatment of patients with stage III or IV epithelial ovarian, fallopian tube, or primary peritoneal cancer following initial surgical resection. MVASI, in combination with paclitaxel, pegylated liposomal doxorubicin, or topotecan, is indicated for the treatment of patients with platinum-resistant recurrent epithelial ovarian, fallopian tube or primary peritoneal cancer who received no more than 2 prior chemotherapy regimens. MVASI, in combination with carboplatin and paclitaxel, or with carboplatin and gemcitabine, followed by MVASI as a single agent, is indicated for the treatment of patients with platinum-sensitive recurrent epithelial ovarian, fallopian tube, or primary peritoneal cancer.</t>
  </si>
  <si>
    <t>MYALEPT</t>
  </si>
  <si>
    <t>1 INDICATIONS AND USAGE MYALEPT is a leptin analog indicated as an adjunct to diet as replacement therapy to treat the complications of leptin deficiency in patients with congenital or acquired generalized lipodystrophy. ( 1 ) Limitations of Use The safety and effectiveness of MYALEPT for the treatment of complications of partial lipodystrophy have not been established. ( 1 ) The safety and effectiveness of MYALEPT for the treatment of liver disease, including nonalcoholic steatohepatitis (NASH), have not been established. ( 1 ) MYALEPT is not indicated for use in patients with HIV-related lipodystrophy. ( 1 ) MYALEPT is not indicated for use in patients with metabolic disease, without concurrent evidence of generalized lipodystrophy. ( 1 ) 1.1 Patients with Generalized Lipodystrophy MYALEPT (metreleptin) for injection is indicated as an adjunct to diet as replacement therapy to treat the complications of leptin deficiency in patients with congenital or acquired generalized lipodystrophy. Limitations of Use The safety and effectiveness of MYALEPT for the treatment of complications of partial lipodystrophy have not been established. The safety and effectiveness of MYALEPT for the treatment of liver disease, including nonalcoholic steatohepatitis (NASH), have not been established. MYALEPT is not indicated for use in patients with HIV-related lipodystrophy. MYALEPT is not indicated for use in patients with metabolic disease, including diabetes mellitus and hypertriglyceridemia, without concurrent evidence of congenital or acquired generalized lipodystrophy.</t>
  </si>
  <si>
    <t>MYCAMINE</t>
  </si>
  <si>
    <t>Candidemia, Esophageal Candidiasis, Prophylaxis of Candida Infections</t>
  </si>
  <si>
    <t>1 INDICATIONS AND USAGE Micafungin for injection is indicated for: Treatment of Candidemia, Acute Disseminated Candidiasis, Candida Peritonitis and Abscesses in adult and pediatric patients 4 months of age and older [see Clinical Studies ( 14.1 ) and Use in Specific Populations ( 8.4 )]. Treatment of Esophageal Candidiasis in adult and pediatric patients 4 months of age and older [see Clinical Studies ( 14.2 )]. Prophylaxis of Candida Infections in adult and pediatric patients 4 months of age and older undergoing hematopoietic stem cell transplantation [see Clinical Studies ( 14.3 )]. Limitations of Use Micafungin for injection has not been adequately studied in patients with endocarditis, osteomyelitis and meningoencephalitis due to Candida . The efficacy of micafungin for injection against infections caused by fungi other than Candida has not been established. Additional pediatric use information is approved for Astellas Pharma US, Inc.'s Mycamine ® (micafungin for injection). However, due to Astellas Pharma US, Inc.'s marketing exclusivity rights, this drug product is not labeled with that information. Micafungin for injection is an echinocandin indicated in adult and pediatric patients for ( 1 ): Treatment of Candidemia, Acute Disseminated Candidiasis, Candida Peritonitis and Abscesses in adult and pediatric patients 4 months of age and older. Treatment of Esophageal Candidiasis in adult and pediatric patients 4 months of age and older. Prophylaxis of Candida Infections in adult and pediatric patients 4 months of age and older undergoing Hematopoietic Stem Cell Transplantation (HSCT). Limitations of Use Micafungin for injection has not been adequately studied in patients with endocarditis, osteomyelitis or meningoencephalitis due to Candida . ( 1 ) The efficacy of micafungin for injection against infections caused by fungi other than Candida has not been established. ( 1 )</t>
  </si>
  <si>
    <t>MYCAPSSA</t>
  </si>
  <si>
    <t>1 INDICATIONS AND USAGE MYCAPSSA is indicated for long-term maintenance treatment in acromegaly patients who have responded to and tolerated treatment with octreotide or lanreotide. MYCAPSSA is a somatostatin analog indicated for long-term maintenance treatment in acromegaly patients who have responded to and tolerated treatment with octreotide or lanreotide (‎ 1 ).</t>
  </si>
  <si>
    <t>NERLYNX</t>
  </si>
  <si>
    <t>1 INDICATIONS AND USAGE NERLYNX is a kinase inhibitor indicated: As a single agent, for the extended adjuvant treatment of adult patients with early-stage HER2-positive breast cancer, to follow adjuvant trastuzumab-based therapy. ( 1.1 ) In combination with capecitabine, for the treatment of adult patients with advanced or metastatic HER2-positive breast cancer who have received two or more prior anti-HER2 based regimens in the metastatic setting. ( 1.2 ) 1.1 Extended Adjuvant Treatment of Early-Stage Breast Cancer NERLYNX as a single agent is indicated for the extended adjuvant treatment of adult patients with early-stage human epidermal growth factor receptor 2 (HER2)-positive breast cancer, to follow adjuvant trastuzumab based therapy [see Clinical Studies ( 14.1 )] . 1.2 Advanced or Metastatic Breast Cancer NERLYNX in combination with capecitabine is indicated for the treatment of adult patients with advanced or metastatic HER2-positive breast cancer who have received two or more prior anti-HER2 based regimens in the metastatic setting [see Clinical Studies ( 14.2 )] .</t>
  </si>
  <si>
    <t>NEULASTA</t>
  </si>
  <si>
    <t>1 INDICATIONS AND USAGE Neulasta is indicated to decrease the incidence of infection, as manifested by febrile neutropenia, in patients with non-myeloid malignancies receiving myelosuppressive anti-cancer drugs associated with a clinically significant incidence of febrile neutropenia [see Clinical Studies ( 14 )] . Neulasta is not indicated for the mobilization of peripheral blood progenitor cells for hematopoietic stem cell transplantation. Neulasta is a leukocyte growth factor indicated to decrease the incidence of infection, as manifested by febrile neutropenia, in patients with non-myeloid malignancies receiving myelosuppressive anti-cancer drugs associated with a clinically significant incidence of febrile neutropenia. ( 1 ) Neulasta is not indicated for the mobilization of peripheral blood progenitor cells for hematopoietic stem cell transplantation.</t>
  </si>
  <si>
    <t>NINLARO</t>
  </si>
  <si>
    <t>1 INDICATIONS AND USAGE NINLARO is indicated in combination with lenalidomide and dexamethasone for the treatment of patients with multiple myeloma who have received at least one prior therapy. NINLARO is a proteasome inhibitor indicated in combination with lenalidomide and dexamethasone for the treatment of patients with multiple myeloma who have received at least one prior therapy. ( 1 ) Limitations of Use : NINLARO is not recommended for use in the maintenance setting or in newly diagnosed multiple myeloma in combination with lenalidomide and dexamethasone outside of controlled clinical trials. ( 1 ) Limitations of Use : NINLARO is not recommended for use in the maintenance setting or in newly diagnosed multiple myeloma in combination with lenalidomide and dexamethasone outside of controlled clinical trials [see Warnings and Precautions (5.9) and Clinical Studies (14.2 , 14.3) ] .</t>
  </si>
  <si>
    <t>NITYR</t>
  </si>
  <si>
    <t>1 INDICATIONS AND USAGE NITYR ® is indicated for the treatment of adult and pediatric patients with hereditary tyrosinemia type 1 (HT-1) in combination with dietary restriction of tyrosine and phenylalanine. NITYR is a hydroxyphenyl-pyruvate dioxygenase inhibitor indicated for the treatment of adult and pediatric patients with hereditary tyrosinemia type 1 (HT-1) in combination with dietary restriction of tyrosine and phenylalanine. ( 1 )</t>
  </si>
  <si>
    <t>NORDITROPIN</t>
  </si>
  <si>
    <t>1 INDICATIONS AND USAGE NORDITROPIN is a recombinant human growth hormone indicated for: • Pediatric : Treatment of pediatric patients with growth failure due to inadequate secretion of endogenous growth hormone (GH), short stature associated with Noonan syndrome, short stature associated with Turner syndrome, short stature born small for gestational age (SGA) with no catch-up growth by age 2 to 4 years, Idiopathic Short Stature (ISS), and growth failure due to Prader-Willi Syndrome ( 1.1 ) • Adult : Replacement of endogenous GH in adults with growth hormone deficiency ( 1.2 ) 1.1 Pediatric Patients NORDITROPIN is indicated for the treatment of pediatric patients with: • growth failure due to inadequate secretion of endogenous growth hormone (GH), • short stature associated with Noonan syndrome, • short stature associated with Turner syndrome, • short stature born small for gestational age (SGA) with no catch-up growth by age 2 years to 4 years of age, • Idiopathic Short Stature (ISS), height standard deviation score (SDS) &lt;-2.25, and associated with growth rates unlikely to permit attainment of adult height in the normal range, • growth failure due to Prader-Willi syndrome (PWS). 1.2 Adult Patients NORDITROPIN is indicated for the replacement of endogenous GH in adults with growth hormone deficiency (GHD)</t>
  </si>
  <si>
    <t>NORTHERA</t>
  </si>
  <si>
    <t>1 INDICATIONS AND USAGE NORTHERA is indicated for the treatment of orthostatic dizziness, lightheadedness, or the “feeling that you are about to black out” in adult patients with symptomatic neurogenic orthostatic hypotension (nOH) caused by primary autonomic failure (Parkinson's disease [PD], multiple system atrophy, and pure autonomic failure), dopamine beta-hydroxylase deficiency, and non-diabetic autonomic neuropathy. Effectiveness beyond 2 weeks of treatment has not been established. The continued effectiveness of NORTHERA should be assessed periodically. NORTHERA is indicated for the treatment of orthostatic dizziness, lightheadedness, or the “feeling that you are about to black out” in adult patients with symptomatic neurogenic orthostatic hypotension (nOH) caused by primary autonomic failure (Parkinson's disease [PD], multiple system atrophy, and pure autonomic failure), dopamine beta-hydroxylase deficiency, and non-diabetic autonomic neuropathy. Effectiveness beyond 2 weeks of treatment has not been established. The continued effectiveness of NORTHERA should be assessed periodically ( 1 ).</t>
  </si>
  <si>
    <t>NOVOEIGHT</t>
  </si>
  <si>
    <t>INDICATIONS AND USAGE Novoeight is an Antihemophilic Factor (Recombinant) indicated for use in adults and children with hemophilia A for on-demand treatment and control of bleeding episodes, perioperative management, and routine prophylaxis to reduce the frequency of bleeding episodes.</t>
  </si>
  <si>
    <t>NOVOSEVEN</t>
  </si>
  <si>
    <t>1 INDICATIONS AND USAGE NovoSeven RT Coagulation Factor VIIa (Recombinant) Room Temperature Stable is indicated for: Treatment of bleeding episodes in hemophilia A or B with inhibitors and in acquired hemophilia (1.1) Prevention of bleeding in surgical interventions or invasive procedures in hemophilia A or B with inhibitors and in acquired hemophilia (1.2) Treatment of bleeding episodes in congenital FVII deficiency (1.3) Prevention of bleeding in surgical interventions or invasive procedures in congenital FVII deficiency (1.4) 1.1 Treatment of bleeding episodes in hemophilia A or B patients with inhibitors to Factor VIII or Factor IX and in patients with acquired hemophilia 1.2 Prevention of bleeding in surgical interventions or invasive procedures in hemophilia A or B patients with inhibitors to Factor VIII or Factor IX and in patients with acquired hemophilia 1.3 Treatment of bleeding episodes in patients with congenital FVII deficiency 1.4 Prevention of bleeding in surgical interventions or invasive procedures in patients with congenital FVII deficiency</t>
  </si>
  <si>
    <t>NPLATE</t>
  </si>
  <si>
    <t>1 INDICATIONS AND USAGE Nplate is a thrombopoietin receptor agonist indicated for the treatment of thrombocytopenia in: Adult patients with immune thrombocytopenia (ITP) who have had an insufficient response to corticosteroids, immunoglobulins, or splenectomy. ( 1.1 ) Pediatric patients 1 year of age and older with ITP for at least 6 months who have had an insufficient response to corticosteroids, immunoglobulins, or splenectomy. ( 1.1 ) Nplate is indicated to increase survival in adults and in pediatric patients (including term neonates) acutely exposed to myelosuppressive doses of radiation (Hematopoietic Syndrome of Acute Radiation Syndrome [HS-ARS]). ( 1.2 ) Limitations of Use: Nplate is not indicated for the treatment of thrombocytopenia due to myelodysplastic syndrome (MDS) or any cause of thrombocytopenia other than ITP. Nplate should be used only in patients with ITP whose degree of thrombocytopenia and clinical condition increases the risk for bleeding. Nplate should not be used in an attempt to normalize platelet counts. ( 1 ) 1.1 Patients with Immune Thrombocytopenia (ITP) Nplate is indicated for the treatment of thrombocytopenia in: Adult patients with immune thrombocytopenia (ITP) who have had an insufficient response to corticosteroids, immunoglobulins, or splenectomy. Pediatric patients 1 year of age and older with ITP for at least 6 months who have had an insufficient response to corticosteroids, immunoglobulins, or splenectomy. 1.2 Patients with Hematopoietic Syndrome of Acute Radiation Syndrome Nplate is indicated to increase survival in adults and in pediatric patients (including term neonates) acutely exposed to myelosuppressive doses of radiation [see Clinical Studies (14.3) ] . Limitations of Use: Nplate is not indicated for the treatment of thrombocytopenia due to myelodysplastic syndrome (MDS) or any cause of thrombocytopenia other than ITP [see Warnings and Precautions ( 5.1 )] . Nplate should be used only in patients with ITP whose degree of thrombocytopenia and clinical condition increases the risk for bleeding. Nplate should not be used in an attempt to normalize platelet counts [see Warnings and Precautions ( 5.2 )] .</t>
  </si>
  <si>
    <t>NUBEQA</t>
  </si>
  <si>
    <t>1 INDICATIONS AND USAGE NUBEQA is an androgen receptor inhibitor indicated for the treatment of adult patients with: • non-metastatic castration-resistant prostate cancer (nmCRPC). ( 1 ) • metastatic hormone-sensitive prostate cancer (mHSPC) in combination with docetaxel. ( 1 ) NUBEQA is indicated for the treatment of adult patients with: • non-metastatic castration resistant prostate cancer (nmCRPC) • metastatic hormone-sensitive prostate cancer (mHSPC) in combination with docetaxel.</t>
  </si>
  <si>
    <t>NUTROPIN AQ NUSPIN 10</t>
  </si>
  <si>
    <t>INDICATIONS AND USAGE Nutropin AQ is a recombinant human growth hormone indicated for the treatment of pediatric patients with growth failure due to growth hormone deficiency (GHD), idiopathic short stature (ISS), Turner syndrome (TS), and chronic kidney disease (CKD) up to the time of renal transplantation, and for the treatment of adults with either childhood-onset or adult-onset GHD.</t>
  </si>
  <si>
    <t>NUTROPIN AQ NUSPIN 20</t>
  </si>
  <si>
    <t>NUWIQ</t>
  </si>
  <si>
    <t>INDICATIONS AND USAGE NUWIQ® is a recombinant antihemophilic factor [coagulation factor VIII (Factor VIII)] indicated in adults and children with Hemophilia A for on-demand treatment and control of bleeding episodes, perioperative management of bleeding, and routine prophylaxis to reduce the frequency of bleeding episodes.</t>
  </si>
  <si>
    <t>OCALIVA</t>
  </si>
  <si>
    <t>Hepatological Disorders</t>
  </si>
  <si>
    <t>1 INDICATIONS AND USAGE OCALIVA ® is indicated for the treatment of adult patients with primary biliary cholangitis (PBC) without cirrhosis or with compensated cirrhosis who do not have evidence of portal hypertension, either in combination with ursodeoxycholic acid (UDCA) with an inadequate response to UDCA or as monotherapy in patients unable to tolerate UDCA. This indication is approved under accelerated approval based on a reduction in alkaline phosphatase (ALP) [see Clinical Studies (14) ] . An improvement in survival or disease-related symptoms has not been established. Continued approval for this indication may be contingent upon verification and description of clinical benefit in confirmatory trials. OCALIVA, a farnesoid X receptor (FXR) agonist, is indicated for the treatment of adult patients with primary biliary cholangitis (PBC) without cirrhosis or with compensated cirrhosis who do not have evidence of portal hypertension, either in combination with ursodeoxycholic acid (UDCA) with an inadequate response to UDCA or as monotherapy in patients unable to tolerate UDCA. This indication is approved under accelerated approval based on a reduction in alkaline phosphatase (ALP). An improvement in survival or disease-related symptoms has not been established. Continued approval for this indication may be contingent upon verification and description of clinical benefit in confirmatory trials. ( 1 )</t>
  </si>
  <si>
    <t>OCREVUS</t>
  </si>
  <si>
    <t>1 INDICATIONS AND USAGE OCREVUS is indicated for the treatment of: Relapsing forms of multiple sclerosis (MS), to include clinically isolated syndrome, relapsing-remitting disease, and active secondary progressive disease, in adults Primary progressive MS, in adults OCREVUS is a CD20-directed cytolytic antibody indicated for the treatment of: Relapsing forms of multiple sclerosis (MS), to include clinically isolated syndrome, relapsing-remitting disease, and active secondary progressive disease, in adults ( 1 ) Primary progressive MS, in adults ( 1 )</t>
  </si>
  <si>
    <t>OCTAGAM</t>
  </si>
  <si>
    <t>INDICATIONS AND USAGE Octagam is an immune globulin intravenous (human), 5% liquid, indicated for treatment of primary humoral immunodeficiency (PI) (1). Primary Humoral Immunodeficiency Diseases (PI) Octagam is an immune globulin intravenous (human) 5% liquid indicated for treatment of primary humoral immunodeficiency (PI), such as congenital agammaglobulinemia, common variable immunodeficiency, X-linked agammaglobulinemia, Wiskott-Aldrich syndrome and severe combined immunodeficiencies.</t>
  </si>
  <si>
    <t>ODOMZO</t>
  </si>
  <si>
    <t>1 INDICATIONS AND USAGE ODOMZO (sonidegib) is indicated for the treatment of adult patients with locally advanced basal cell carcinoma (BCC) that has recurred following surgery or radiation therapy, or those who are not candidates for surgery or radiation therapy. ODOMZO is a hedgehog pathway inhibitor indicated for the treatment of adult patients with locally advanced basal cell carcinoma (BCC) that has recurred following surgery or radiation therapy, or those who are not candidates for surgery or radiation therapy. ( 1 )</t>
  </si>
  <si>
    <t>OFEV</t>
  </si>
  <si>
    <t>1 INDICATIONS AND USAGE OFEV is a kinase inhibitor indicated in adults for: Treatment of idiopathic pulmonary fibrosis (IPF) ( 1.1 ) Treatment of chronic fibrosing interstitial lung diseases (ILDs) with a progressive phenotype ( 1.2 ) Slowing the rate of decline in pulmonary function in patients with systemic sclerosis-associated interstitial lung disease (SSc-ILD) ( 1.3 ) 1.1 Idiopathic Pulmonary Fibrosis OFEV is indicated for the treatment of adults with idiopathic pulmonary fibrosis (IPF). 1.2 Chronic Fibrosing Interstitial Lung Diseases with a Progressive Phenotype OFEV is indicated for the treatment of adults with chronic fibrosing interstitial lung diseases (ILDs) with a progressive phenotype [see Clinical Studies (14.2) ] . 1.3 Systemic Sclerosis-Associated Interstitial Lung Disease OFEV is indicated to slow the rate of decline in pulmonary function in adult patients with systemic sclerosis-associated interstitial lung disease (SSc-ILD).</t>
  </si>
  <si>
    <t>OGIVRI</t>
  </si>
  <si>
    <t>1 INDICATIONS AND USAGE Ogivri is a HER2/neu receptor antagonist indicated for: • The treatment of HER2-overexpressing breast cancer. ( 1.1 , 1.2 ) • The treatment of HER2-overexpressing metastatic gastric or gastroesophageal junction adenocarcinoma. ( 1.3 ) Select patients for therapy based on an FDA-approved companion diagnostic for a trastuzumab product ( 1 , 2.1 ). 1.1 Adjuvant Breast Cancer Ogivri is indicated for adjuvant treatment of HER2 overexpressing node positive or node negative (ER/PR negative or with one high risk feature [see Clinical Studies (14.1) ] ) breast cancer • as part of a treatment regimen consisting of doxorubicin, cyclophosphamide, and either paclitaxel or docetaxel • as part of a treatment regimen with docetaxel and carboplatin • as a single agent following multi-modality anthracycline based therapy. Select patients for therapy based on an FDA-approved companion diagnostic for a trastuzumab product [see Dosage and Administration (2.1) ]. 1.2 Metastatic Breast Cancer Ogivri is indicated: • In combination with paclitaxel for first-line treatment of HER2-overexpressing metastatic breast cancer • As a single agent for treatment of HER2-overexpressing breast cancer in patients who have received one or more chemotherapy regimens for metastatic disease. Select patients for therapy based on an FDA-approved companion diagnostic for a trastuzumab product [see Dosage and Administration (2.1) ]. 1.3 Metastatic Gastric Cancer Ogivri is indicated, in combination with cisplatin and capecitabine or 5-fluorouracil, for the treatment of patients with HER2-overexpressing metastatic gastric or gastroesophageal junction adenocarcinoma who have not received prior treatment for metastatic disease. Select patients for therapy based on an FDA-approved companion diagnostic for a trastuzumab product [see Dosage and Administration (2.1) ] .</t>
  </si>
  <si>
    <t>OLUMIANT</t>
  </si>
  <si>
    <t>1 INDICATIONS AND USAGE OLUMIANT ® is a Janus kinase (JAK) inhibitor indicated for: the treatment of adult patients with moderately to severely active rheumatoid arthritis who have had an inadequate response to one or more TNF blockers. ( 1.1 ) Limitations of Use : Not recommended for use in combination with other JAK inhibitors, biologic DMARDs, or with potent immunosuppressants such as azathioprine and cyclosporine. ( 1.1 ) the treatment of COVID-19 in hospitalized adults requiring supplemental oxygen, non-invasive or invasive mechanical ventilation, or ECMO. ( 1.2 ) the treatment of adult patients with severe alopecia areata. ( 1.3 ) Limitations of Use : Not recommended for use in combination with other JAK inhibitors, biologic immunomodulators, cyclosporine or other potent immunosuppressants. ( 1.3 ) 1.1 Rheumatoid Arthritis OLUMIANT ® (baricitinib) is indicated for the treatment of adult patients with moderately to severely active rheumatoid arthritis who have had an inadequate response to one or more tumor necrosis factor (TNF) blockers. Limitations of Use : Not recommended for use in combination with other JAK inhibitors, biologic disease-modifying antirheumatic drugs (DMARDs), or with potent immunosuppressants such as azathioprine and cyclosporine. 1.2 Coronavirus Disease 2019 (COVID-19) OLUMIANT is indicated for the treatment of coronavirus disease 2019 (COVID-19) in hospitalized adults requiring supplemental oxygen, non-invasive or invasive mechanical ventilation, or extracorporeal membrane oxygenation (ECMO). 1.3 Alopecia Areata OLUMIANT is indicated for the treatment of adult patients with severe alopecia areata. Limitations of Use : Not recommended for use in combination with other JAK inhibitors, biologic immunomodulators, cyclosporine or other potent immunosuppressants.</t>
  </si>
  <si>
    <t>ONCASPAR</t>
  </si>
  <si>
    <t>1 INDICATIONS AND USAGE ONCASPAR is an asparagine specific enzyme indicated as a component of a multi-agent chemotherapeutic regimen for treatment of pediatric and adult patients with: First-line acute lymphoblastic leukemia ( 1.1 ) Acute lymphoblastic leukemia and hypersensitivity to asparaginase ( 1.2 ) 1.1 First-Line Acute Lymphoblastic Leukemia (ALL) ONCASPAR® is indicated as a component of a multi-agent chemotherapeutic regimen for the first-line treatment of pediatric and adult patients with ALL. 1.2 Acute Lymphoblastic Leukemia and Hypersensitivity to Asparaginase ONCASPAR is indicated as a component of a multi-agent chemotherapeutic regimen for the treatment of pediatric and adult patients with ALL and hypersensitivity to native forms of L-asparaginase.</t>
  </si>
  <si>
    <t>ONPATTRO</t>
  </si>
  <si>
    <t>1 INDICATIONS AND USAGE ONPATTRO is indicated for the treatment of the polyneuropathy of hereditary transthyretin-mediated amyloidosis in adults. ONPATTRO contains a transthyretin-directed small interfering RNA and is indicated for the treatment of the polyneuropathy of hereditary transthyretin-mediated amyloidosis in adults.</t>
  </si>
  <si>
    <t>ONTRUZANT</t>
  </si>
  <si>
    <t>1 INDICATIONS AND USAGE Ontruzant is a HER2/neu receptor antagonist indicated for: The treatment of HER2-overexpressing breast cancer. ( 1.1 , 1.2 ) The treatment of HER2-overexpressing metastatic gastric or gastroesophageal junction adenocarcinoma. ( 1.3 ) Select patients for therapy based on an FDA-approved companion diagnostic for a trastuzumab product ( 1 , 2.1 ). 1.1 Adjuvant Breast Cancer Ontruzant is indicated for adjuvant treatment of HER2 overexpressing node positive or node negative (ER/PR negative or with one high risk feature [see Clinical Studies ( 14.1 )] ) breast cancer as part of a treatment regimen consisting of doxorubicin, cyclophosphamide, and either paclitaxel or docetaxel as part of a treatment regimen with docetaxel and carboplatin as a single agent following multi-modality anthracycline based therapy. Select patients for therapy based on an FDA-approved companion diagnostic for a trastuzumab product [see Dosage and Administration ( 2.1 )] . 1.2 Metastatic Breast Cancer Ontruzant is indicated: In combination with paclitaxel for first-line treatment of HER2-overexpressing metastatic breast cancer As a single agent for treatment of HER2-overexpressing breast cancer in patients who have received one or more chemotherapy regimens for metastatic disease. Select patients for therapy based on an FDA-approved companion diagnostic for a trastuzumab product [see Dosage and Administration ( 2.1 )] . 1.3 Metastatic Gastric Cancer Ontruzant is indicated, in combination with cisplatin and capecitabine or 5-fluorouracil, for the treatment of patients with HER2-overexpressing metastatic gastric or gastroesophageal junction adenocarcinoma who have not received prior treatment for metastatic disease. Select patients for therapy based on an FDA-approved companion diagnostic for a trastuzumab product [see Dosage and Administration ( 2.1 )] .</t>
  </si>
  <si>
    <t>ONUREG</t>
  </si>
  <si>
    <t>1 INDICATIONS AND USAGE ONUREG is indicated for continued treatment of adult patients with acute myeloid leukemia who achieved first complete remission (CR) or complete remission with incomplete blood count recovery (CRi) following intensive induction chemotherapy and are not able to complete intensive curative therapy. ONUREG is a nucleoside metabolic inhibitor indicated for continued treatment of adult patients with acute myeloid leukemia who achieved first complete remission (CR) or complete remission with incomplete blood count recovery (CRi) following intensive induction chemotherapy and are not able to complete intensive curative therapy ( 1 ).</t>
  </si>
  <si>
    <t>OPDIVO</t>
  </si>
  <si>
    <t>1 INDICATIONS AND USAGE OPDIVO is a programmed death receptor-1 (PD-1)-blocking antibody indicated for the treatment of: Melanoma • adult and pediatric (12 years and older) patients with unresectable or metastatic melanoma, as a single agent or in combination with ipilimumab. (1.1) • for the adjuvant treatment of adult and pediatric patients 12 years and older with completely resected Stage IIB, Stage IIC, Stage III, or Stage IV melanoma. (1.2) Non-Small Cell Lung Cancer (NSCLC) • adult patients with resectable (tumors ≥4 cm or node positive) non-small cell lung cancer in the neoadjuvant setting, in combination with platinum-doublet chemotherapy. (1.3) • adult patients with metastatic non-small cell lung cancer expressing PD-L1 (≥1%) as determined by an FDA-approved test, with no EGFR or ALK genomic tumor aberrations, as first-line treatment in combination with ipilimumab. (1.4) • adult patients with metastatic or recurrent non-small cell lung cancer with no EGFR or ALK genomic tumor aberrations as first-line treatment, in combination with ipilimumab and 2 cycles of platinum-doublet chemotherapy. (1.4) • adult patients with metastatic non-small cell lung cancer and progression on or after platinum-based chemotherapy. Patients with EGFR or ALK genomic tumor aberrations should have disease progression on FDA-approved therapy for these aberrations prior to receiving OPDIVO. (1.4) Malignant Pleural Mesothelioma • adult patients with unresectable malignant pleural mesothelioma, as first-line treatment in combination with ipilimumab. (1.5) Renal Cell Carcinoma (RCC) • adult patients with intermediate or poor risk advanced renal cell carcinoma, as a first-line treatment in combination with ipilimumab. (1.6) • adult patients with advanced renal cell carcinoma, as a first-line treatment in combination with cabozantinib. (1.6) • adult patients with advanced renal cell carcinoma who have received prior anti-angiogenic therapy. (1.6) Classical Hodgkin Lymphoma (cHL) • adult patients with classical Hodgkin lymphoma that has relapsed or progressed after a : (1.7) • autologous hematopoietic stem cell transplantation (HSCT) and brentuximab vedotin, or • 3 or more lines of systemic therapy that includes autologous HSCT. Squamous Cell Carcinoma of the Head and Neck (SCCHN) • adult patients with recurrent or metastatic squamous cell carcinoma of the head and neck with disease progression on or after a platinum-based therapy. (1.8) Urothelial Carcinoma • adjuvant treatment of adult patients with urothelial carcinoma (UC) who are at high risk of recurrence after undergoing radical resection of UC. (1.9) • adult patients with unresectable or metastatic urothelial carcinoma, as first-line treatment in combination with cisplatin and gemcitabine. (1.9) • adult patients with locally advanced or metastatic urothelial carcinoma who: • have disease progression during or following platinum-containing chemotherapy. • have disease progression within 12 months of neoadjuvant or adjuvant treatment with platinum-containing chemotherapy. (1.9) Colorectal Cancer • adult and pediatric (12 years and older) patients with microsatellite instability-high (MSI-H) or mismatch repair deficient (dMMR) metastatic colorectal cancer that has progressed following treatment with a fluoropyrimidine, oxaliplatin, and irinotecan, as a single agent or in combination with ipilimumab. a (1.10) Hepatocellular Carcinoma (HCC) • adult patients with hepatocellular carcinoma who have been previously treated with sorafenib in combination with ipilimumab. a (1.11) Esophageal Cancer • adult patients with completely resected esophageal or gastroesophageal junction cancer with residual pathologic disease, who have received neoadjuvant chemoradiotherapy (CRT). (1.12) • adult patients with unresectable advanced or metastatic esophageal squamous cell carcinoma as first-line treatment in combination with fluoropyrimidine- and platinum-containing chemotherapy. (1.12) • adult patients with unresectable advanced or metastatic esophageal squamous cell carcinoma as first-line treatment in combination with ipilimumab. (1.12) • adult patients with unresectable advanced, recurrent or metastatic esophageal squamous cell carcinoma (ESCC) after prior fluoropyrimidine- and platinum-based chemotherapy. (1.12) Gastric Cancer, Gastroesophageal Junction Cancer, and Esophageal Adenocarcinoma • adult patients with advanced or metastatic gastric cancer, gastroesophageal junction cancer, and esophageal adenocarcinoma in combination with fluoropyrimidine- and platinum-containing chemotherapy. (1.13) a This indication is approved under accelerated approval based on overall response rate and duration of response. Continued approval for this indication may be contingent upon verification and description of clinical benefit in confirmatory trials. 1.1 Unresectable or Metastatic Melanoma OPDIVO, as a single agent or in combination with ipilimumab, is indicated for the treatment of adult and pediatric patients 12 years and older with unresectable or metastatic melanoma. 1.2 Adjuvant Treatment of Melanoma OPDIVO is indicated for the adjuvant treatment of adult and pediatric patients 12 years and older with completely resected Stage IIB, Stage IIC, Stage III, or Stage IV melanoma . 1.3 Neoadjuvant Treatment of Resectable Non-Small Cell Lung Cancer OPDIVO, in combination with platinum-doublet chemotherapy, is indicated as neoadjuvant treatment of adult patients with resectable (tumors ≥4 cm or node positive) non-small cell lung cancer (NSCLC). 1.4 Metastatic Non-Small Cell Lung Cancer • OPDIVO, in combination with ipilimumab, is indicated for the first-line treatment of adult patients with metastatic NSCLC whose tumors express PD-L1 (≥1%) as determined by an FDA-approved test [see Dosage and Administration (2.1) ] , with no EGFR or ALK genomic tumor aberrations. • OPDIVO, in combination with ipilimumab and 2 cycles of platinum-doublet chemotherapy, is indicated for the first-line treatment of adult patients with metastatic or recurrent NSCLC, with no EGFR or ALK genomic tumor aberrations. • OPDIVO is indicated for the treatment of adult patients with metastatic NSCLC with progression on or after platinum-based chemotherapy. Patients with EGFR or ALK genomic tumor aberrations should have disease progression on FDA-approved therapy for these aberrations prior to receiving OPDIVO. 1.5 Malignant Pleural Mesothelioma OPDIVO, in combination with ipilimumab, is indicated for the first-line treatment of adult patients with unresectable malignant pleural mesothelioma. 1.6 Advanced Renal Cell Carcinoma • OPDIVO, in combination with ipilimumab, is indicated for the first-line treatment of adult patients with intermediate or poor risk advanced RCC. • OPDIVO, in combination with cabozantinib, is indicated for the first-line treatment of adult patients with advanced RCC. • OPDIVO as a single agent is indicated for the treatment of adult patients with advanced renal cell carcinoma (RCC) who have received prior anti-angiogenic therapy. 1.7 Classical Hodgkin Lymphoma OPDIVO is indicated for the treatment of adult patients with classical Hodgkin lymphoma (cHL) that has relapsed or progressed after: • autologous hematopoietic stem cell transplantation (HSCT) and brentuximab vedotin, or • 3 or more lines of systemic therapy that includes autologous HSCT. This indication is approved under accelerated approval based on overall response rate [see Clinical Studies (14.7) ] . Continued approval for this indication may be contingent upon verification and description of clinical benefit in confirmatory trials. 1.8 Squamous Cell Carcinoma of the Head and Neck OPDIVO is indicated for the treatment of adult patients with recurrent or metastatic squamous cell carcinoma of the head and neck (SCCHN) with disease progression on or after platinum-based therapy. 1.9 Urothelial Carcinoma OPDIVO is indicated for the adjuvant treatment of adult patients with urothelial carcinoma (UC) who are at high risk of recurrence after undergoing radical resection of UC [see Clinical Studies (14.9) ]. OPDIVO, in combination with cisplatin and gemcitabine, is indicated for the first-line treatment of adult patients with unresectable or metastatic urothelial carcinoma. OPDIVO is indicated for the treatment of adult patients with locally advanced or metastatic urothelial carcinoma who: • have disease progression during or following platinum-containing chemotherapy. • have disease progression within 12 months of neoadjuvant or adjuvant treatment with platinum-containing chemotherapy. 1.10 Microsatellite Instability-High or Mismatch Repair Deficient Metastatic Colorectal Cancer OPDIVO, as a single agent or in combination with ipilimumab, is indicated for the treatment of adult and pediatric patients 12 years and older with microsatellite instability-high (MSI-H) or mismatch repair deficient (dMMR) metastatic colorectal cancer (CRC) that has progressed following treatment with a fluoropyrimidine, oxaliplatin, and irinotecan. This indication is approved under accelerated approval based on overall response rate and duration of response [see Clinical Studies (14.10) ] . Continued approval for this indication may be contingent upon verification and description of clinical benefit in confirmatory trials. 1.11 Hepatocellular Carcinoma OPDIVO, in combination with ipilimumab, is indicated for the treatment of adult patients with hepatocellular carcinoma (HCC) who have been previously treated with sorafenib. This indication is approved under accelerated approval based on overall response rate and duration of response [see Clinical Studies (14.11) ] . Continued approval for this indication may be contingent upon verification and description of clinical benefit in the confirmatory trials. 1.12 Esophageal Cancer • OPDIVO is indicated for the adjuvant treatment of completely resected esophageal or gastroesophageal junction cancer with residual pathologic disease in adult patients who have received neoadjuvant chemoradiotherapy (CRT). • OPDIVO, in combination with fluoropyrimidine- and platinum-containing chemotherapy, is indicated for the first-line treatment of adult patients with unresectable advanced or metastatic esophageal squamous cell carcinoma (ESCC). • OPDIVO, in combination with ipilimumab, is indicated for the first-line treatment of adult patients with unresectable advanced or metastatic esophageal squamous cell carcinoma (ESCC). • OPDIVO is indicated for the treatment of adult patients with unresectable advanced, recurrent or metastatic esophageal squamous cell carcinoma (ESCC) after prior fluoropyrimidine- and platinum-based chemotherapy. 1.13 Gastric Cancer, Gastroesophageal Junction Cancer, and Esophageal Adenocarcinoma OPDIVO, in combination with fluoropyrimidine- and platinum-containing chemotherapy, is indicated for the treatment of adult patients with advanced or metastatic gastric cancer, gastroesophageal junction cancer, and esophageal adenocarcinoma.</t>
  </si>
  <si>
    <t>OPSUMIT</t>
  </si>
  <si>
    <t>1 INDICATIONS AND USAGE OPSUMIT is an endothelin receptor antagonist (ERA) indicated for the treatment of pulmonary arterial hypertension (PAH, WHO Group I) to reduce the risks of disease progression and hospitalization for PAH ( 1.1 ). 1.1 Pulmonary Arterial Hypertension OPSUMIT is an endothelin receptor antagonist (ERA) indicated for the treatment of pulmonary arterial hypertension (PAH, WHO Group I) to reduce the risks of disease progression and hospitalization for PAH. Effectiveness was established in a long-term study in PAH patients with predominantly WHO Functional Class II–III symptoms treated for an average of 2 years. Patients had idiopathic and heritable PAH (57%), PAH caused by connective tissue disorders (31%), and PAH caused by congenital heart disease with repaired shunts (8%) [see Clinical Studies (14.1) ] .</t>
  </si>
  <si>
    <t>ORENCIA</t>
  </si>
  <si>
    <t>1 INDICATIONS AND USAGE ORENCIA is a selective T cell costimulation modulator indicated for: • the treatment of adult patients with moderately to severely active rheumatoid arthritis (RA). (1.1) • the treatment of patients 2 years of age and older with moderately to severely active polyarticular juvenile idiopathic arthritis (pJIA). (1.2) • the treatment of patients 2 years of age and older with active psoriatic arthritis (PsA). (1.3) • the prophylaxis of acute graft versus host disease (aGVHD), in combination with a calcineurin inhibitor and methotrexate, in adults and pediatric patients 2 years of age and older undergoing hematopoietic stem cell transplantation (HSCT) from a matched or 1 allele-mismatched unrelated donor. (1.4) Limitations of Use: Concomitant use of ORENCIA with other immunosuppressives [e.g., biologic disease-modifying antirheumatic drugs (bDMARDS), Janus kinase (JAK) inhibitors] is not recommended ( 1.5 , 5.1) . 1.1 Adult Rheumatoid Arthritis ORENCIA ® is indicated for the treatment of adult patients with moderately to severely active rheumatoid arthritis (RA). 1.2 Polyarticular Juvenile Idiopathic Arthritis ORENCIA is indicated for the treatment of patients 2 years of age and older with moderately to severely active polyarticular juvenile idiopathic arthritis (pJIA). 1.3 Psoriatic Arthritis ORENCIA is indicated for the treatment of patients 2 years of age and older with active psoriatic arthritis (PsA). 1.4 Prophylaxis for Acute Graft versus Host Disease ORENCIA is indicated for the prophylaxis of acute graft versus host disease (aGVHD), in combination with a calcineurin inhibitor and methotrexate, in adults and pediatric patients 2 years of age and older undergoing hematopoietic stem cell transplantation (HSCT) from a matched or 1 allele-mismatched unrelated-donor. 1.5 Limitations of Use The concomitant use of ORENCIA with other potent immunosuppressants [e.g., biologic disease-modifying antirheumatic drugs (bDMARDs), Janus kinase (JAK) inhibitors] is not recommended.</t>
  </si>
  <si>
    <t>ORENITRAM</t>
  </si>
  <si>
    <t>1. INDICATIONS AND USAGE Orenitram is a prostacyclin vasodilator indicated for: Treatment of pulmonary arterial hypertension (PAH) (WHO Group 1) to improve exercise capacity. The study that established effectiveness included predominately patients with WHO functional class II-III symptoms and etiologies of idiopathic or heritable PAH (75%) or PAH associated with connective tissue disease (19%). ( 1.1 ) As the sole vasodilator, the effect on exercise is small. Orenitram has not been shown to add to other vasodilator therapy. ( 1.1 ) 1.1 Pulmonary Arterial Hypertension Orenitram is indicated for the treatment of pulmonary arterial hypertension (PAH) (WHO Group 1) to improve exercise capacity. The study that established effectiveness included predominately patients with WHO functional class II-III symptoms and etiologies of idiopathic or heritable PAH (75%) or PAH associated with connective tissue disease (19%). When used as the sole vasodilator, the effect of Orenitram on exercise is about 10% of the deficit, and the effect, if any, on a background of another vasodilator is probably less than this.</t>
  </si>
  <si>
    <t>ORKAMBI</t>
  </si>
  <si>
    <t>1 INDICATIONS AND USAGE ORKAMBI is indicated for the treatment of cystic fibrosis (CF) in patients aged 1 year and older who are homozygous for the F508del mutation in the CFTR gene. If the patient's genotype is unknown, an FDA-cleared CF mutation test should be used to detect the presence of the F508del mutation on both alleles of the CFTR gene. ORKAMBI is a combination of ivacaftor, a cystic fibrosis transmembrane conductance regulator (CFTR) potentiator, and lumacaftor, indicated for the treatment of cystic fibrosis (CF) in patients aged 1 year and older who are homozygous for the F508del mutation in the CFTR gene. If the patient's genotype is unknown, an FDA-cleared CF mutation test should be used to detect the presence of the F508del mutation on both alleles of the CFTR gene. ( 1 ) Limitations of Use: The efficacy and safety of ORKAMBI have not been established in patients with CF other than those homozygous for the F508del mutation. ( 1 ) Limitations of Use The efficacy and safety of ORKAMBI have not been established in patients with CF other than those homozygous for the F508del mutation .</t>
  </si>
  <si>
    <t>ORLADEYO</t>
  </si>
  <si>
    <t>1 INDICATIONS AND USAGE ORLADEYO ® is indicated for prophylaxis to prevent attacks of hereditary angioedema (HAE) in adults and pediatric patients 12 years of age and older. ORLADEYO is a plasma kallikrein inhibitor indicated for prophylaxis to prevent attacks of hereditary angioedema (HAE) in adults and pediatric patients 12 years and older. ( 1 ) Limitations of Use : ORLADEYO should not be used for treatment of acute HAE attacks. ( 1 ) Limitations of Use : The safety and effectiveness of ORLADEYO for the treatment of acute HAE attacks have not been established. ORLADEYO should not be used for treatment of acute HAE attacks. Additional doses or doses of ORLADEYO higher than 150 mg once daily are not recommended due to the potential for QT prolongation [see Warnings and Precautions (5.1) ].</t>
  </si>
  <si>
    <t>OXBRYTA</t>
  </si>
  <si>
    <t>1 INDICATIONS AND USAGE OXBRYTA is indicated for the treatment of sickle cell disease (SCD) in adults and pediatric patients 4 years of age and older. This indication is approved under accelerated approval based on increase in hemoglobin (Hb) [see Clinical Studies (14) ] . Continued approval for this indication may be contingent upon verification and description of clinical benefit in confirmatory trial(s). OXBRYTA is a hemoglobin S polymerization inhibitor indicated for the treatment of sickle cell disease in adults and pediatric patients 4 years of age and older. This indication is approved under accelerated approval based on increase in hemoglobin (Hb). Continued approval for this indication may be contingent upon verification and description of clinical benefit in confirmatory trial(s). ( 1 )</t>
  </si>
  <si>
    <t>OXERVATE</t>
  </si>
  <si>
    <t>1 INDICATIONS AND USAGE OXERVATE ® (cenegermin-bkbj) ophthalmic solution 0.002% is indicated for the treatment of neurotrophic keratitis. OXERVATE is a recombinant human nerve growth factor indicated for the treatment of neurotrophic keratitis. ( 1 )</t>
  </si>
  <si>
    <t>OXLUMO</t>
  </si>
  <si>
    <t>1 INDICATIONS AND USAGE OXLUMO is indicated for the treatment of primary hyperoxaluria type 1 (PH1) to lower urinary and plasma oxalate levels in pediatric and adult patients [see Clinical Pharmacology (12.1) , Clinical Studies (14.1 , 14.2 , 14.3) ] . OXLUMO is a HAO1 -directed small interfering ribonucleic acid (siRNA) indicated for the treatment of primary hyperoxaluria type 1 (PH1) to lower urinary and plasma oxalate levels in pediatric and adult patients. ( 1 )</t>
  </si>
  <si>
    <t>PADCEV</t>
  </si>
  <si>
    <t>1 INDICATIONS AND USAGE PADCEV ® , in combination with pembrolizumab, is indicated for the treatment of adult patients with locally advanced or metastatic urothelial cancer (mUC). PADCEV, as a single agent, is indicated for the treatment of adult patients with locally advanced or mUC who: • have previously received a programmed death receptor-1 (PD-1) or programmed death-ligand 1 (PD-L1) inhibitor and platinum-containing chemotherapy, or • are ineligible for cisplatin-containing chemotherapy and have previously received one or more prior lines of therapy. PADCEV is a Nectin-4-directed antibody and microtubule inhibitor conjugate indicated: • in combination with pembrolizumab for the treatment of adult patients with locally advanced or metastatic urothelial cancer. ( 1 ) • as a single agent for the treatment of adult patients with locally advanced or metastatic urothelial cancer who: o have previously received a programmed death receptor-1 (PD-1) or programmed death-ligand 1 (PD-L1) inhibitor and platinum-containing chemotherapy, or o are ineligible for cisplatin-containing chemotherapy and have previously received one or more prior lines of therapy. ( 1 )</t>
  </si>
  <si>
    <t>PALYNZIQ</t>
  </si>
  <si>
    <t>1 INDICATIONS AND USAGE Palynziq is indicated to reduce blood phenylalanine concentrations in adult patients with phenylketonuria (PKU) who have uncontrolled blood phenylalanine concentrations greater than 600 micromol/L on existing management. Palynziq is a phenylalanine (Phe)‑metabolizing enzyme indicated to reduce blood Phe concentrations in adult patients with phenylketonuria who have uncontrolled blood Phe concentrations greater than 600 micromol/L on existing management. ( 1 )</t>
  </si>
  <si>
    <t>PANZYGA</t>
  </si>
  <si>
    <t>INDICATIONS AND USAGE PANZYGA is indicated for the treatment of adult patients with Immune Thrombocytopenia (ITP) to raise platelet counts to control or prevent bleeding and for the treatment of adults with chronic inflammatory demyelinating polyneuropathy (CIDP) to improve neuromuscular disability and impairment.</t>
  </si>
  <si>
    <t>PEMAZYRE</t>
  </si>
  <si>
    <t>1 INDICATIONS AND USAGE PEMAZYRE is a kinase inhibitor indicated: for the treatment of adults with previously treated, unresectable locally advanced or metastatic cholangiocarcinoma with a fibroblast growth factor receptor 2 (FGFR2) fusion or other rearrangement as detected by an FDA-approved test. ( 1 , 2.1 ) This indication is approved under accelerated approval based on overall response rate and duration of response. Continued approval for this indication may be contingent upon verification and description of clinical benefit in a confirmatory trial(s). ( 1 , 2.1 ) For the treatment of adults with relapsed or refractory myeloid/lymphoid neoplasms (MLNs) with FGFR1 rearrangement. ( 1 , 2.1 ) 1.1 Cholangiocarcinoma PEMAZYRE is indicated for the treatment of adults with previously treated, unresectable locally advanced or metastatic cholangiocarcinoma with a fibroblast growth factor receptor 2 (FGFR2) fusion or other rearrangement as detected by an FDA-approved test [see Dosage and Administration ( 2.1 )] . This indication is approved under accelerated approval based on overall response rate and duration of response [see Clinical Studies ( 14.1 )]. Continued approval for this indication may be contingent upon verification and description of clinical benefit in a confirmatory trial(s). 1.2 Myeloid/Lymphoid Neoplasms with FGFR1 Rearrangement PEMAZYRE is indicated for the treatment of adults with relapsed or refractory myeloid/lymphoid neoplasms (MLNs) with fibroblast growth factor receptor 1 (FGFR1) rearrangement.</t>
  </si>
  <si>
    <t>PERJETA</t>
  </si>
  <si>
    <t>1 INDICATIONS AND USAGE PERJETA is a HER2/neu receptor antagonist indicated for: Use in combination with trastuzumab and docetaxel for treatment of patients with HER2-positive metastatic breast cancer (MBC) who have not received prior anti-HER2 therapy or chemotherapy for metastatic disease. ( 1.1 ) Use in combination with trastuzumab and chemotherapy as neoadjuvant treatment of patients with HER2-positive, locally advanced, inflammatory, or early stage breast cancer (either greater than 2 cm in diameter or node positive) as part of a complete treatment regimen for early breast cancer. ( 1.2 , 2.2 , 14.2 ) adjuvant treatment of patients with HER2-positive early breast cancer at high risk of recurrence ( 1.2 , 2.2 , 14.3 ) 1.1 Metastatic Breast Cancer (MBC) PERJETA is indicated for use in combination with trastuzumab and docetaxel for the treatment of patients with HER2-positive metastatic breast cancer who have not received prior anti-HER2 therapy or chemotherapy for metastatic disease [see Dosage and Administration (2.2) and Clinical Studies (14.1) ] . 1.2 Early Breast Cancer (EBC) PERJETA is indicated for use in combination with trastuzumab and chemotherapy for the neoadjuvant treatment of patients with HER2-positive, locally advanced, inflammatory, or early stage breast cancer (either greater than 2 cm in diameter or node positive) as part of a complete treatment regimen for early breast cancer [see Dosage and Administration (2.2) and Clinical Studies (14.2) ] . the adjuvant treatment of patients with HER2-positive early breast cancer at high risk of recurrence [see Dosage and Administration (2.2) and Clinical Studies (14.3) ] .</t>
  </si>
  <si>
    <t>PHENOHYTRO</t>
  </si>
  <si>
    <t>INDICATIONS AND USAGE Based on the review by the National Academy of Sciences-National Research Council and other information, FDA has classified the following indications as "possibly" effective: This drug is indicated for use as adjunctive therapy in the treatment of irritable bowel syndrome (irritable colon, spastic colon, mucous colitis) and acute enterocolitis. It may also be useful as adjunctive therapy in the treatment of duodenal ulcer. However, it has not been shown conclusively whether anticholinergic/antispasmodic drugs aid in the healing of a duodenal ulcer, decrease the rate of recurrences, or prevent complications.</t>
  </si>
  <si>
    <t>PIQRAY</t>
  </si>
  <si>
    <t>1 INDICATIONS AND USAGE PIQRAY is indicated in combination with fulvestrant for the treatment of adults with hormone receptor (HR)-positive, human epidermal growth factor receptor 2 (HER2)-negative, PIK3CA-mutated, advanced or metastatic breast cancer as detected by an FDA-approved test following progression on or after an endocrine-based regimen. PIQRAY is a kinase inhibitor indicated in combination with fulvestrant for the treatment of adults with hormone receptor (HR)-positive, human epidermal growth factor receptor 2 (HER2)-negative, PIK3CA-mutated, advanced or metastatic breast cancer as detected by an FDA-approved test following progression on or after an endocrine-based regimen.</t>
  </si>
  <si>
    <t>PLEGRIDY</t>
  </si>
  <si>
    <t>1 INDICATIONS AND USAGE PLEGRIDY is indicated for the treatment of relapsing forms of multiple sclerosis (MS), to include clinically isolated syndrome, relapsing-remitting disease, and active secondary progressive disease, in adults. PLEGRIDY is an interferon beta indicated for the treatment of relapsing forms of multiple sclerosis (MS), to include clinically isolated syndrome, relapsing-remitting disease, and active secondary progressive disease, in adults ( 1 )</t>
  </si>
  <si>
    <t>POMALYST</t>
  </si>
  <si>
    <t>Cancer, Infectious Diseases</t>
  </si>
  <si>
    <t>1 INDICATIONS AND USAGE POMALYST is a thalidomide analogue indicated, for the treatment of adult patients: • in combination with dexamethasone, for patients with multiple myeloma (MM) who have received at least two prior therapies including lenalidomide and a proteasome inhibitor and have demonstrated disease progression on or within 60 days of completion of the last therapy ( 1.1 ). • with AIDS-related Kaposi sarcoma (KS) after failure of highly active antiretroviral therapy (HAART) or in patients with KS who are HIV-negative. This indication is approved under accelerated approval based on overall response rate. Continued approval for this indication may be contingent upon verification and description of clinical benefit in a confirmatory trial(s) ( 1.2 ). 1.1 Multiple Myeloma POMALYST, in combination with dexamethasone, is indicated for adult patients with multiple myeloma (MM) who have received at least two prior therapies including lenalidomide and a proteasome inhibitor and have demonstrated disease progression on or within 60 days of completion of the last therapy. 1.2 Kaposi Sarcoma POMALYST is indicated for the treatment of: • Adult patients with AIDS-related Kaposi sarcoma (KS) after failure of highly active antiretroviral therapy (HAART). • Kaposi sarcoma (KS) in adult patients who are HIV-negative. This indication is approved under accelerated approval based on overall response rate [see Clinical Studies (14.2) ] . Continued approval for this indication may be contingent upon verification and description of clinical benefit in a confirmatory trial(s).</t>
  </si>
  <si>
    <t>POTELIGEO</t>
  </si>
  <si>
    <t>1 INDICATIONS AND USAGE POTELIGEO is indicated for the treatment of adult patients with relapsed or refractory mycosis fungoides (MF) or Sézary syndrome (SS) after at least one prior systemic therapy. POTELIGEO is a CC chemokine receptor type 4 (CCR4)-directed monoclonal antibody indicated for the treatment of adult patients with relapsed or refractory mycosis fungoides or Sézary syndrome after at least one prior systemic therapy ( 1 ).</t>
  </si>
  <si>
    <t>PROCYSBI</t>
  </si>
  <si>
    <t>1 INDICATIONS AND USAGE PROCYSBI is indicated for the treatment of nephropathic cystinosis in adult and pediatric patients 2 years of age and older. PROCYSBI is a cystine-depleting agent indicated for the treatment of nephropathic cystinosis in adult and pediatric patients 2 years of age and older. ( 1 )</t>
  </si>
  <si>
    <t>PROFILNINE</t>
  </si>
  <si>
    <t>INDICATIONS AND USAGE Factor IX Complex, Profilnine SD is indicated for the prevention and control of bleeding in patients with Factor IX deficiency due to hemophilia B. This product contains non-therapeutic levels of Factor VII, and is not indicated for use in the treatment of Factor VII deficiency.</t>
  </si>
  <si>
    <t>PROLASTIN-C</t>
  </si>
  <si>
    <t>1 INDICATIONS AND USAGE PROLASTIN-C is a preparation of alpha 1 -proteinase inhibitor that is indicated for chronic augmentation and maintenance therapy in adults with emphysema due to deficiency of alpha 1 -proteinase inhibitor (Alpha 1 -PI, alpha 1 -antitrypsin deficiency). The effect of augmentation therapy with any Alpha 1 -PI product on pulmonary exacerbations and on the progression of emphysema in alpha 1 -antitrypsin deficiency has not been demonstrated in adequately powered, randomized, controlled, clinical trials. PROLASTIN-C is not indicated as therapy for lung disease in patients in whom severe Alpha 1 -PI deficiency has not been established. PROLASTIN-C is an alpha 1 -proteinase inhibitor that is indicated for chronic augmentation and maintenance therapy in adults with emphysema due to deficiency of alpha 1 -proteinase inhibitor (alpha 1 -antitrypsin deficiency). (1) The effect of augmentation therapy with any alpha 1 -proteinase inhibitor (Alpha 1 -PI) on pulmonary exacerbations and on the progression of emphysema in alpha 1 -antitrypsin deficiency has not been demonstrated in randomized, controlled clinical trials. PROLASTIN-C is not indicated as therapy for lung disease in patients in whom severe Alpha 1 -PI deficiency has not been established. PROLASTIN-C Reconstitution Method PROLASTIN-C Figure 1</t>
  </si>
  <si>
    <t>PROLASTIN-C LIQUID</t>
  </si>
  <si>
    <t>INDICATIONS AND USAGE PROLASTIN®-C LIQUID, an Alpha1-Proteinase Inhibitor (Human) (Alpha1-PI), is indicated for chronic augmentation and maintenance therapy in adults with clinical evidence of emphysema due to severe hereditary deficiency of Alpha1-PI (alpha1-antitrypsin deficiency).</t>
  </si>
  <si>
    <t>PROMACTA</t>
  </si>
  <si>
    <t>1 INDICATIONS AND USAGE PROMACTA is a thrombopoietin receptor agonist indicated for the treatment of: • thrombocytopenia in adult and pediatric patients 1 year and older with chronic immune (idiopathic) thrombocytopenia (ITP) who have had an insufficient response to corticosteroids, immunoglobulins, or splenectomy. ( 1.1 ) • thrombocytopenia in patients with chronic hepatitis C to allow the initiation and maintenance of interferon-based therapy. ( 1.2 ) • patients with severe aplastic anemia who have had an insufficient response to immunosuppressive therapy. ( 1.3 ) Limitations of Use: • PROMACTA should be used only in patients with ITP whose degree of thrombocytopenia and clinical condition increase the risk for bleeding. ( 1.4 ) • PROMACTA should be used only in patients with chronic hepatitis C whose degree of thrombocytopenia prevents the initiation of interferon-based therapy or limits the ability to maintain interferon-based therapy. ( 1.4 ) • Safety and efficacy have not been established in combination with direct-acting antiviral agents used without interferon for treatment of chronic hepatitis C infection. ( 1.4 ) 1.1 Treatment of Thrombocytopenia in Patients with Chronic ITP PROMACTA is indicated for the treatment of thrombocytopenia in adult and pediatric patients 1 years and older with chronic immune (idiopathic) thrombocytopenia (ITP) who have had an insufficient response to corticosteroids, immunoglobulins, or splenectomy. 1.2 Treatment of Thrombocytopenia in Patients with Hepatitis C Infection PROMACTA is indicated for the treatment of thrombocytopenia in patients with chronic hepatitis C to allow the initiation and maintenance of interferon-based therapy. 1.3 Treatment of Severe Aplastic Anemia PROMACTA is indicated for the treatment of patients with severe aplastic anemia who have had an insufficient response to immunosuppressive therapy. 1.4 Limitations of Use • PROMACTA should be used only in patients with ITP whose degree of thrombocytopenia and clinical condition increase the risk for bleeding. • PROMACTA should be used only in patients with chronic hepatitis C whose degree of thrombocytopenia prevents the initiation of interferon-based therapy or limits the ability to maintain interferon-based therapy. • Safety and efficacy have not been established in combination with direct-acting antiviral agents used without interferon for treatment of chronic hepatitis C infection.</t>
  </si>
  <si>
    <t>PROVENGE</t>
  </si>
  <si>
    <t>1 INDICATIONS AND USAGE PROVENGE ® (sipuleucel-T) is an autologous cellular immunotherapy indicated for the treatment of asymptomatic or minimally symptomatic metastatic castrate-resistant (hormone-refractory) prostate cancer. PROVENGE is an autologous cellular immunotherapy indicated for the treatment of asymptomatic or minimally symptomatic metastatic castrate-resistant (hormone-refractory) prostate cancer. ( 1 )</t>
  </si>
  <si>
    <t>QINLOCK</t>
  </si>
  <si>
    <t>1 INDICATIONS AND USAGE QINLOCK is indicated for the treatment of adult patients with advanced gastrointestinal stromal tumor (GIST) who have received prior treatment with 3 or more kinase inhibitors, including imatinib. QINLOCK is a kinase inhibitor indicated for the treatment of adult patients with advanced gastrointestinal stromal tumor (GIST) who have received prior treatment with 3 or more kinase inhibitors, including imatinib. ( 1 )</t>
  </si>
  <si>
    <t>RADICAVA</t>
  </si>
  <si>
    <t>1 INDICATIONS AND USAGE RADICAVA and RADICAVA ORS are indicated for the treatment of amyotrophic lateral sclerosis (ALS). RADICAVA and RADICAVA ORS are indicated for the treatment of amyotrophic lateral sclerosis (ALS). ( 1 )</t>
  </si>
  <si>
    <t>RAVICTI</t>
  </si>
  <si>
    <t>1 INDICATIONS AND USAGE RAVICTI is indicated for use as a nitrogen-binding agent for chronic management of adult and pediatric patients ≥2 years of age with urea cycle disorders (UCDs) who cannot be managed by dietary protein restriction and/or amino acid supplementation alone. RAVICTI must be used with dietary protein restriction and, in some cases, dietary supplements (e.g., essential amino acids, arginine, citrulline, protein-free calorie supplements). Limitations of Use: RAVICTI is not indicated for the treatment of acute hyperammonemia in patients with UCDs because more rapidly acting interventions are essential to reduce plasma ammonia levels. The safety and efficacy of RAVICTI for the treatment of N -acetylglutamate synthase (NAGS) deficiency has not been established. The use of RAVICTI in patients &lt;2 months of age is contraindicated [see Contraindications (4) ]. RAVICTI is indicated for use as a nitrogen-binding agent for chronic management of adult and pediatric patients ≥2 years of age with urea cycle disorders (UCDs) that cannot be managed by dietary protein restriction and/or amino acid supplementation alone. RAVICTI must be used with dietary protein restriction and, in some cases, dietary supplements (e.g., essential amino acids, arginine, citrulline, protein-free calorie supplements). (1) Limitations of Use: RAVICTI is not indicated for treatment of acute hyperammonemia in patients with UCDs. (1) Safety and efficacy for treatment of N -acetylglutamate synthase (NAGS) deficiency has not been established. (1) The use of RAVICTI in patients &lt;2 months of age is contraindicated (4)</t>
  </si>
  <si>
    <t>REBIF REBIDOSE</t>
  </si>
  <si>
    <t>INDICATIONS AND USAGE REBIF is indicated for the treatment of relapsing forms of multiple sclerosis (MS), including clinically isolated syndrome, relapsing-remitting disease, and active secondary progressive disease, in adults. The recommended dose of REBIF is either 22 mcg or 44 mcg injected subcutaneously three times per week.</t>
  </si>
  <si>
    <t>REBLOZYL</t>
  </si>
  <si>
    <t>1 INDICATIONS AND USAGE REBLOZYL is an erythroid maturation agent indicated for the treatment of: • Anemia in adult patients with beta thalassemia who require regular red blood cell (RBC) transfusions ( 1.1 ). • Anemia without previous erythropoiesis stimulating agent use (ESA-naïve) in adult patients with very low- to intermediate-risk myelodysplastic syndromes (MDS) who may require regular red blood cell (RBC) transfusions ( 1.2 ). • Anemia failing an erythropoiesis stimulating agent and requiring 2 or more RBC units over 8 weeks in adult patients with very low- to intermediate-risk myelodysplastic syndromes with ring sideroblasts (MDS-RS) or with myelodysplastic/myeloproliferative neoplasm with ring sideroblasts and thrombocytosis (MDS/MPN-RS-T) ( 1.3 ). • Limitations of Use: REBLOZYL is not indicated for use as a substitute for RBC transfusions in patients who require immediate correction of anemia ( 1.4 ). 1.1 Beta Thalassemia REBLOZYL is indicated for the treatment of anemia in adult patients with beta thalassemia who require regular red blood cell (RBC) transfusions. 1.2 Myelodysplastic Syndromes Associated Anemia REBLOZYL is indicated for the treatment of anemia without previous erythropoiesis stimulating agent use (ESA-naïve) in adult patients with very low- to intermediate-risk myelodysplastic syndromes (MDS) who may require regular red blood cell (RBC) transfusions. 1.3 Myelodysplastic Syndromes with Ring Sideroblasts or Myelodysplastic/ Myeloproliferative Neoplasm with Ring Sideroblasts and Thrombocytosis Associated Anemia REBLOZYL is indicated for the treatment of anemia failing an erythropoiesis stimulating agent and requiring 2 or more red blood cell units over 8 weeks in adult patients with very low- to intermediate-risk myelodysplastic syndromes with ring sideroblasts (MDS-RS) or with myelodysplastic/myeloproliferative neoplasm with ring sideroblasts and thrombocytosis (MDS/MPN-RS-T). 1.4 Limitations of Use REBLOZYL is not indicated for use as a substitute for RBC transfusions in patients who require immediate correction of anemia.</t>
  </si>
  <si>
    <t>RECARBRIO</t>
  </si>
  <si>
    <t>Hospital-acquired bacterial pneumonia, Complicated urinary tract infections, Complicated intra-abdominal infections</t>
  </si>
  <si>
    <t>1 INDICATIONS AND USAGE RECARBRIO is a combination of imipenem, a penem antibacterial, cilastatin, a renal dehydropeptidase inhibitor, and relebactam, a beta-lactamase inhibitor, indicated in patients 18 years of age and older for the treatment of the following infections caused by susceptible gram-negative microorganisms: Hospital-acquired bacterial pneumonia and ventilator-associated bacterial pneumonia (HABP/VABP). ( 1.1 ) Complicated urinary tract infections, including pyelonephritis (cUTI) in patients who have limited or no alternative treatment options. ( 1.2 ) Complicated intra-abdominal infections (cIAI) in patients who have limited or no alternative treatment options. ( 1.3 ) Approval of the cUTI and cIAI indications is based on limited clinical safety and efficacy data for RECARBRIO. ( 1.2 , 1.3 , 14 ) To reduce the development of drug-resistant bacteria and maintain the effectiveness of RECARBRIO and other antibacterial drugs, RECARBRIO should be used only to treat or prevent infections that are proven or strongly suspected to be caused by bacteria. ( 1.3 ) 1.1 Hospital-acquired Bacterial Pneumonia and Ventilator-associated Bacterial Pneumonia (HABP/VABP) RECARBRIO™ is indicated for the treatment of patients 18 years of age and older with hospital-acquired bacterial pneumonia and ventilator-associated bacterial pneumonia, caused by the following susceptible gram-negative microorganisms: Acinetobacter calcoaceticus-baumannii complex, Enterobacter cloacae , Escherichia coli , Haemophilus influenzae , Klebsiella aerogenes, Klebsiella oxytoca, Klebsiella pneumoniae, Pseudomonas aeruginosa, and Serratia marcescens. 1.2 Complicated Urinary Tract Infections (cUTI), including Pyelonephritis RECARBRIO is indicated in patients 18 years of age and older who have limited or no alternative treatment options, for the treatment of complicated urinary tract infections (cUTI), including pyelonephritis, caused by the following susceptible gram-negative microorganisms: Enterobacter cloacae , Escherichia coli , Klebsiella aerogenes, Klebsiella pneumoniae, and Pseudomonas aeruginosa . Approval of this indication is based on limited clinical safety and efficacy data for RECARBRIO [see Clinical Studies (14.2) ] . 1.3 Complicated Intra-abdominal Infections (cIAI) RECARBRIO is indicated in patients 18 years of age and older who have limited or no alternative treatment options for the treatment of complicated intra-abdominal infections (cIAI) caused by the following susceptible gram-negative microorganisms: Bacteroides caccae , Bacteroides fragilis , Bacteroides ovatus , Bacteroides stercoris , Bacteroides thetaiotaomicron , Bacteroides uniformis , Bacteroides vulgatus , Citrobacter freundii , Enterobacter cloacae , Escherichia coli , Fusobacterium nucleatum , Klebsiella aerogenes, Klebsiella oxytoca , Klebsiella pneumoniae , Parabacteroides distasonis , and Pseudomonas aeruginosa . Approval of this indication is based on limited clinical safety and efficacy data for RECARBRIO [see Clinical Studies (14.2) ] . 1.4 Usage To reduce the development of drug-resistant bacteria and maintain the effectiveness of RECARBRIO and other antibacterial drugs, RECARBRIO should be used only to treat or prevent infections that are proven or strongly suspected to be caused by susceptible bacteria. When culture and susceptibility information are available, they should be considered in selecting or modifying antibacterial therapy. In the absence of such data, local epidemiology and susceptibility patterns may contribute to the empiric selection of therapy.</t>
  </si>
  <si>
    <t>RECOMBINATE</t>
  </si>
  <si>
    <t>INDICATIONS and USAGE The use of RECOMBINATE [Antihemophilic Factor (Recombinant)] is indicated in hemophilia A (classical hemophilia) for the prevention and control of hemorrhagic episodes. 2 RECOMBINATE is also indicated in the perioperative management of patients with hemophilia A (classical hemophilia). RECOMBINATE can be of therapeutic value in patients with acquired Factor VIII inhibitors not exceeding 10 Bethesda Units per mL. 3 In clinical studies with RECOMBINATE, patients with inhibitors who were entered into the previously treated patient trial and those previously untreated children who have developed inhibitor activity on study, showed clinical hemostatic response when the titer of inhibitor was less than 10 Bethesda Units per mL. However, in such uses, the dosage of RECOMBINATE should be controlled by frequent laboratory determinations of circulating Factor VIII levels as well as the clinical status of the patient. RECOMBINATE is not indicated in von Willebrand's disease.</t>
  </si>
  <si>
    <t>REMODULIN</t>
  </si>
  <si>
    <t>1 INDICATIONS AND USAGE Remodulin is a prostacyclin mimetic indicated for: Treatment of pulmonary arterial hypertension (PAH; WHO Group 1) to diminish symptoms associated with exercise. Studies establishing effectiveness included patients with NYHA Functional Class II-IV symptoms and etiologies of idiopathic or heritable PAH (58%), PAH associated with congenital systemic-to-pulmonary shunts (23%), or PAH associated with connective tissue diseases (19%). ( 1.1 ) Patients who require transition from epoprostenol, to reduce the rate of clinical deterioration. The risks and benefits of each drug should be carefully considered prior to transition. ( 1.2 ) 1.1 Pulmonary Arterial Hypertension Remodulin is indicated for the treatment of pulmonary arterial hypertension (PAH; WHO Group 1) to diminish symptoms associated with exercise. Studies establishing effectiveness included patients with NYHA Functional Class II-IV symptoms and etiologies of idiopathic or heritable PAH (58%), PAH associated with congenital systemic-to-pulmonary shunts (23%), or PAH associated with connective tissue diseases (19%) [see Clinical Studies (14.1) ] . 1.2 Pulmonary Arterial Hypertension in Patients Requiring Transition from Epoprostenol In patients with PAH requiring transition from epoprostenol, Remodulin is indicated to diminish the rate of clinical deterioration. Consider the risks and benefits of each drug prior to transition.</t>
  </si>
  <si>
    <t>RENFLEXIS</t>
  </si>
  <si>
    <t>1 INDICATIONS AND USAGE RENFLEXIS is a tumor necrosis factor (TNF) blocker indicated for: Crohn's Disease: • reducing signs and symptoms and inducing and maintaining clinical remission in adult patients with moderately to severely active disease who have had an inadequate response to conventional therapy. ( 1.1 ) • reducing the number of draining enterocutaneous and rectovaginal fistulas and maintaining fistula closure in adult patients with fistulizing disease. ( 1.1 ) Pediatric Crohn's Disease: • reducing signs and symptoms and inducing and maintaining clinical remission in pediatric patients with moderately to severely active disease who have had an inadequate response to conventional therapy. ( 1.2 ) Ulcerative Colitis: • reducing signs and symptoms, inducing and maintaining clinical remission and mucosal healing, and eliminating corticosteroid use in adult patients with moderately to severely active disease who have had an inadequate response to conventional therapy. ( 1.3 ) Pediatric Ulcerative Colitis: • reducing signs and symptoms and inducing and maintaining clinical remission in pediatric patients with moderately to severely active disease who have had an inadequate response to conventional therapy. ( 1.4 ) Rheumatoid Arthritis in combination with methotrexate: • reducing signs and symptoms, inhibiting the progression of structural damage, and improving physical function in patients with moderately to severely active disease. ( 1.5 ) Ankylosing Spondylitis: • reducing signs and symptoms in patients with active disease. ( 1.6 ) Psoriatic Arthritis: • reducing signs and symptoms of active arthritis, inhibiting the progression of structural damage, and improving physical function. ( 1.7 ) Plaque Psoriasis: • treatment of adult patients with chronic severe (i.e., extensive and/or disabling) plaque psoriasis who are candidates for systemic therapy and when other systemic therapies are medically less appropriate. ( 1.8 ) 1.1 Crohn's Disease RENFLEXIS is indicated for reducing signs and symptoms and inducing and maintaining clinical remission in adult patients with moderately to severely active Crohn's disease who have had an inadequate response to conventional therapy. RENFLEXIS is indicated for reducing the number of draining enterocutaneous and rectovaginal fistulas and maintaining fistula closure in adult patients with fistulizing Crohn's disease. 1.2 Pediatric Crohn's Disease RENFLEXIS is indicated for reducing signs and symptoms and inducing and maintaining clinical remission in pediatric patients 6 years of age and older with moderately to severely active Crohn's disease who have had an inadequate response to conventional therapy. 1.3 Ulcerative Colitis RENFLEXIS is indicated for reducing signs and symptoms, inducing and maintaining clinical remission and mucosal healing, and eliminating corticosteroid use in adult patients with moderately to severely active ulcerative colitis who have had an inadequate response to conventional therapy. 1.4 Pediatric Ulcerative Colitis RENFLEXIS is indicated for reducing signs and symptoms and inducing and maintaining clinical remission in pediatric patients 6 years of age and older with moderately to severely active ulcerative colitis who have had an inadequate response to conventional therapy. 1.5 Rheumatoid Arthritis RENFLEXIS, in combination with methotrexate, is indicated for reducing signs and symptoms, inhibiting the progression of structural damage, and improving physical function in patients with moderately to severely active rheumatoid arthritis. 1.6 Ankylosing Spondylitis RENFLEXIS is indicated for reducing signs and symptoms in patients with active ankylosing spondylitis. 1.7 Psoriatic Arthritis RENFLEXIS is indicated for reducing signs and symptoms of active arthritis, inhibiting the progression of structural damage, and improving physical function in patients with psoriatic arthritis. 1.8 Plaque Psoriasis RENFLEXIS is indicated for the treatment of adult patients with chronic severe (i.e., extensive and/or disabling) plaque psoriasis who are candidates for systemic therapy and when other systemic therapies are medically less appropriate. RENFLEXIS should only be administered to patients who will be closely monitored and have regular follow-up visits with a physician [see Boxed Warnings , Warnings and Precautions (5) ] .</t>
  </si>
  <si>
    <t>RETEVMO</t>
  </si>
  <si>
    <t>1 INDICATIONS AND USAGE RETEVMO ® is a kinase inhibitor indicated for the treatment of: Adult patients with locally advanced or metastatic non-small cell lung cancer (NSCLC) with a rearranged during transfection (RET) gene fusion, as detected by an FDA-approved test ( 1.1 ) Adult and pediatric patients 2 years of age and older with advanced or metastatic medullary thyroid cancer (MTC) with a RET mutation, as detected by an FDA-approved test, who require systemic therapy 1 ( 1.2 ) Adult and pediatric patients 2 years of age and older with advanced or metastatic thyroid cancer with a RET gene fusion, as detected by an FDA-approved test, who require systemic therapy and who are radioactive iodine-refractory (if radioactive iodine is appropriate) 1 ( 1.3 ) Adult and pediatric patients 2 years of age and older with locally advanced or metastatic solid tumors with a RET gene fusion, as detected by an FDA-approved test, that have progressed on or following prior systemic treatment or who have no satisfactory alternative treatment options 1 ( 1.4 ) 1 This indication is approved under accelerated approval based on overall response rate and duration of response. Continued approval for this indication may be contingent upon verification and description of clinical benefit in confirmatory trial(s). 1.1 RET Fusion-Positive Non-Small Cell Lung Cancer RETEVMO ® is indicated for the treatment of adult patients with locally advanced or metastatic non-small cell lung cancer (NSCLC) with a rearranged during transfection (RET) gene fusion, as detected by an FDA-approved test. 1.2 RET -Mutant Medullary Thyroid Cancer RETEVMO is indicated for the treatment of adult and pediatric patients 2 years of age and older with advanced or metastatic medullary thyroid cancer (MTC) with a RET mutation, as detected by an FDA-approved test, who require systemic therapy. This indication is approved under accelerated approval based on overall response rate and duration of response [see Clinical Studies ( 14.2 )] . Continued approval for this indication may be contingent upon verification and description of clinical benefit in confirmatory trial(s). 1.3 RET Fusion-Positive Thyroid Cancer RETEVMO is indicated for the treatment of adult and pediatric patients 2 years of age and older with advanced or metastatic thyroid cancer with a RET gene fusion, as detected by an FDA-approved test, who require systemic therapy and who are radioactive iodine-refractory (if radioactive iodine is appropriate). This indication is approved under accelerated approval based on overall response rate and duration of response [see Clinical Studies ( 14.3 )] . Continued approval for this indication may be contingent upon verification and description of clinical benefit in confirmatory trial(s). 1.4 Other RET Fusion-Positive Solid Tumors RETEVMO is indicated for the treatment of adult and pediatric patients 2 years of age and older with locally advanced or metastatic solid tumors with a RET gene fusion, as detected by an FDA-approved test, that have progressed on or following prior systemic treatment or who have no satisfactory alternative treatment options. This indication is approved under accelerated approval based on overall response rate and duration of response [see Clinical Studies ( 14.4 )] . Continued approval for this indication may be contingent upon verification and description of clinical benefit in confirmatory trial(s).</t>
  </si>
  <si>
    <t>REVLIMID</t>
  </si>
  <si>
    <t>1 INDICATIONS AND USAGE REVLIMID is a thalidomide analogue indicated for the treatment of adult patients with: • Multiple myeloma (MM), in combination with dexamethasone ( 1.1 ). • MM, as maintenance following autologous hematopoietic stem cell transplantation (auto-HSCT) ( 1.1 ). • Transfusion-dependent anemia due to low- or intermediate-1-risk myelodysplastic syndromes (MDS) associated with a deletion 5q abnormality with or without additional cytogenetic abnormalities ( 1.2 ). • Mantle cell lymphoma (MCL) whose disease has relapsed or progressed after two prior therapies, one of which included bortezomib ( 1.3 ). • Previously treated follicular lymphoma (FL), in combination with a rituximab product ( 1.4 ). • Previously treated marginal zone lymphoma (MZL), in combination with a rituximab product ( 1.5 ). Limitations of Use: • REVLIMID is not indicated and is not recommended for the treatment of patients with chronic lymphocytic leukemia (CLL) outside of controlled clinical trials ( 1.4 ). 1.1 Multiple Myeloma REVLIMID in combination with dexamethasone is indicated for the treatment of adult patients with multiple myeloma (MM). REVLIMID is indicated as maintenance therapy in adult patients with MM following autologous hematopoietic stem cell transplantation (auto-HSCT). 1.2 Myelodysplastic Syndromes REVLIMID is indicated for the treatment of adult patients with transfusion-dependent anemia due to low- or intermediate-1-risk myelodysplastic syndromes (MDS) associated with a deletion 5q cytogenetic abnormality with or without additional cytogenetic abnormalities. 1.3 Mantle Cell Lymphoma REVLIMID is indicated for the treatment of adult patients with mantle cell lymphoma (MCL) whose disease has relapsed or progressed after two prior therapies, one of which included bortezomib. 1.4 Follicular Lymphoma REVLIMID in combination with a rituximab product, is indicated for the treatment of adult patients with previously treated follicular lymphoma (FL). 1.5 Marginal Zone Lymphoma REVLIMID in combination with a rituximab product, is indicated for the treatment of adult patients with previously treated marginal zone lymphoma (MZL). 1.6 Limitations of Use REVLIMID is not indicated and is not recommended for the treatment of patients with CLL outside of controlled clinical trials [see Warnings and Precautions (5.5) ] .</t>
  </si>
  <si>
    <t>REZUROCK</t>
  </si>
  <si>
    <t>1 INDICATIONS AND USAGE REZUROCK is indicated for the treatment of adult and pediatric patients 12 years and older with chronic graft-versus-host disease (chronic GVHD) after failure of at least two prior lines of systemic therapy. REZUROCK is a kinase inhibitor indicated for the treatment of adult and pediatric patients 12 years and older with chronic graft-versus-host disease (chronic GVHD) after failure of at least two prior lines of systemic therapy. ( 1 )</t>
  </si>
  <si>
    <t>RINVOQ</t>
  </si>
  <si>
    <t>1 INDICATIONS AND USAGE RINVOQ/RINVOQ LQ is a Janus kinase (JAK) inhibitor. RINVOQ is indicated for the treatment of adults with moderately to severely active rheumatoid arthritis who have had an inadequate response or intolerance to one or more TNF blockers. ( 1.1 ) Limitations of Use RINVOQ is not recommended for use in combination with other JAK inhibitors, biologic DMARDs, or with potent immunosuppressants such as azathioprine and cyclosporine. ( 1.1 ) RINVOQ/RINVOQ LQ is indicated for the treatment of adults and pediatric patients 2 years of age and older with active psoriatic arthritis who have had an inadequate response or intolerance to one or more TNF blockers. ( 1.2 ) Limitation s of Use RINVOQ/RINVOQ LQ is not recommended for use in combination with other JAK inhibitors, biologic DMARDs, or with potent immunosuppressants such as azathioprine and cyclosporine. ( 1.2 ) RINVOQ is indicated for the treatment of adults and pediatric patients 12 years of age and older with refractory, moderate to severe atopic dermatitis whose disease is not adequately controlled with other systemic drug products, including biologics, or when use of those therapies are inadvisable. ( 1.3 ) Limitations of Use RINVOQ is not recommended for use in combination with other JAK inhibitors, biologic immunomodulators, or with other immunosuppressants. ( 1.3 ) RINVOQ is indicated for the treatment of adults with moderately to severely active ulcerative colitis who have had an inadequate response or intolerance to one or more TNF blockers. ( 1.4 ) Limitations of Use RINVOQ is not recommended for use in combination with other JAK inhibitors, biological therapies for ulcerative colitis, or with potent immunosuppressants such as azathioprine and cyclosporine. ( 1.4 ) RINVOQ is indicated for the treatment of adults with moderately to severely active Crohn’s disease who have had an inadequate response or intolerance to one or more TNF blockers. ( 1.5 ) Limitations of Use RINVOQ is not recommended for use in combination with other JAK inhibitors, biological therapies for Crohn’s disease, or with potent immunosuppressants such as azathioprine and cyclosporine. ( 1.5 ) RINVOQ is indicated for the treatment of adults with active ankylosing spondylitis who have had an inadequate response or intolerance to one or more TNF blockers. ( 1.6 ) Limitations of Use RINVOQ is not recommended for use in combination with other JAK inhibitors, biologic DMARDs, or with potent immunosuppressants such as azathioprine and cyclosporine. ( 1.6 ) RINVOQ is indicated for the treatment of adults with active non-radiographic axial spondyloarthritis with objective signs of inflammation who have had an inadequate response or intolerance to TNF blocker therapy. ( 1.7 ) Limitations of Use RINVOQ is not recommended for use in combination with other JAK inhibitors, biologic DMARDs, or with potent immunosuppressants such as azathioprine and cyclosporine. ( 1.7 ) RINVOQ/RINVOQ LQ is indicated for the treatment of patients 2 years of age and older with active polyarticular juvenile idiopathic arthritis who have had an inadequate response or intolerance to one or more TNF blockers. ( 1.8 ) Limitations of Use RINVOQ/RINVOQ LQ is not recommended for use in combination with other JAK inhibitors, biologic DMARDs, or with potent immunosuppressants such as azathioprine and cyclosporine. ( 1.8 ) 1.1 Rheumatoid Arthritis RINVOQ ® is indicated for the treatment of adults with moderately to severely active rheumatoid arthritis who have had an inadequate response or intolerance to one or more TNF blockers. ● Limitations of Use: RINVOQ is not recommended for use in combination with other JAK inhibitors, biologic disease-modifying antirheumatic drugs (DMARDs), or with potent immunosuppressants such as azathioprine and cyclosporine. 1.2 Psoriatic Arthritis RINVOQ/RINVOQ LQ is indicated for the treatment of adults and pediatric patients 2 years of age and older with active psoriatic arthritis who have had an inadequate response or intolerance to one or more TNF blockers. ● Limitations of Use: RINVOQ/RINVOQ LQ is not recommended for use in combination with other JAK inhibitors, biologic DMARDs, or with potent immunosuppressants such as azathioprine and cyclosporine. 1.3 Atopic Dermatitis RINVOQ is indicated for the treatment of adults and pediatric patients 12 years of age and older with refractory, moderate to severe atopic dermatitis whose disease is not adequately controlled with other systemic drug products, including biologics, or when use of those therapies are inadvisable. ● Limitations of Use: RINVOQ is not recommended for use in combination with other JAK inhibitors, biologic immunomodulators, or with other immunosuppressants. 1.4 Ulcerative Colitis RINVOQ is indicated for the treatment of adult patients with moderately to severely active ulcerative colitis who have had an inadequate response or intolerance to one or more TNF blockers. ● Limitations of Use: RINVOQ is not recommended for use in combination with other JAK inhibitors, biological therapies for ulcerative colitis, or with potent immunosuppressants such as azathioprine and cyclosporine. 1.5 Crohn’s Disease RINVOQ is indicated for the treatment of adult patients with moderately to severely active Crohn’s disease who have had an inadequate response or intolerance to one or more TNF blockers. ● Limitations of Use: RINVOQ is not recommended for use in combination with other JAK inhibitors, biological therapies for Crohn’s disease, or with potent immunosuppressants such as azathioprine and cyclosporine. 1. 6 Ankylosing Spondylitis RINVOQ is indicated for the treatment of adults with active ankylosing spondylitis who have had an inadequate response or intolerance to one or more TNF blockers. ● Limitations of Use: RINVOQ is not recommended for use in combination with other JAK inhibitors, biologic DMARDs, or with potent immunosuppressants such as azathioprine and cyclosporine. 1. 7 Non-radiographic Axial Spondyloarthritis RINVOQ is indicated for the treatment of adults with active non-radiographic axial spondyloarthritis with objective signs of inflammation who have had an inadequate response or intolerance to TNF blocker therapy. ● Limitations of Use: RINVOQ is not recommended for use in combination with other JAK inhibitors, biologic DMARDs, or with potent immunosuppressants such as azathioprine and cyclosporine. 1.8 Polyarticular Juvenile Idiopathic Arthritis RINVOQ/RINVOQ LQ is indicated for the treatment of patients 2 years of age and older with active polyarticular juvenile idiopathic arthritis (pJIA) who have had an inadequate response or intolerance to one or more TNF blockers. ● Limitations of Use: RINVOQ/RINVOQ LQ is not recommended for use in combination with other JAK inhibitors, biologic DMARDs, or with potent immunosuppressants such as azathioprine and cyclosporine.</t>
  </si>
  <si>
    <t>ROSZET</t>
  </si>
  <si>
    <t>1 INDICATIONS AND USAGE ROSZET is indicated in adults: As an adjunct to diet in patients with primary non-familial hyperlipidemia to reduce low-density lipoprotein cholesterol (LDL-C). Alone or as an adjunct to other LDL-C-lowering therapies in patients with homozygous familial hypercholesterolemia (HoFH) to reduce LDL-C. ROSZET is a combination of rosuvastatin, an HMG CoA-reductase inhibitor (statin), and ezetimibe, a dietary cholesterol absorption inhibitor, indicated in adults: As an adjunct to diet in patients with primary non-familial hyperlipidemia to reduce low-density lipoprotein cholesterol (LDL-C). ( 1 ) Alone or as an adjunct to other LDL-C lowering therapies in patients with homozygous familial hypercholesterolemia (HoFH) to reduce LDL-C. ( 1 )</t>
  </si>
  <si>
    <t>ROZLYTREK</t>
  </si>
  <si>
    <t>1 INDICATIONS AND USAGE ROZLYTREK is a kinase inhibitor indicated for the treatment of: Adult patients with ROS1- positive metastatic non-small cell lung cancer (NSCLC) as detected by an FDA-approved test. ( 1.1 ) Adult and pediatric patients older than 1 month of age with solid tumors that: have a neurotrophic tyrosine receptor kinase ( NTRK) gene fusion, as detected by an FDA-approved test without a known acquired resistance mutation, are metastatic or where surgical resection is likely to result in severe morbidity, and have progressed following treatment or have no satisfactory alternative therapy. This indication is approved under accelerated approval based on tumor response rate and durability of response. Continued approval for this indication may be contingent upon verification and description of clinical benefit in the confirmatory trials. ( 1.2 ) 1.1 ROS1 -Positive Non-Small Cell Lung Cancer ROZLYTREK is indicated for the treatment of adult patients with ROS1- positive metastatic non-small cell lung cancer (NSCLC), as detected by an FDA-approved test. 1.2 NTRK Gene Fusion-Positive Solid Tumors ROZLYTREK is indicated for the treatment of adult and pediatric patients older than 1 month of age with solid tumors that: have a neurotrophic tyrosine receptor kinase (NTRK) gene fusion, as detected by an FDA-approved test without a known acquired resistance mutation, are metastatic or where surgical resection is likely to result in severe morbidity, and have progressed following treatment or have no satisfactory alternative therapy. This indication is approved under accelerated approval based on tumor response rate and durability of response [see Clinical Studies (14.2) ] . Continued approval for this indication may be contingent upon verification and description of clinical benefit in the confirmatory trials.</t>
  </si>
  <si>
    <t>RUBRACA</t>
  </si>
  <si>
    <t>1 INDICATIONS AND USAGE RUBRACA is a poly (ADP-ribose) polymerase (PARP) inhibitor indicated: Ovarian cancer for the maintenance treatment of adult patients with a deleterious BRCA mutation (germline and/or somatic)- associated recurrent epithelial ovarian, fallopian tube, or primary peritoneal cancer who are in a complete or partial response to platinum-based chemotherapy. ( 1.1 ) Prostate cancer for the treatment of adult patients with a deleterious BRCA mutation (germline and/or somatic)-associated metastatic castration-resistant prostate cancer (mCRPC) who have been treated with androgen receptor-directed therapy and a taxane-based chemotherapy. Select patients for therapy based on an FDA-approved companion diagnostic for RUBRACA. ( 1.2 , 2.1 ) This indication is approved under accelerated approval based on objective response rate and duration of response. Continued approval for this indication may be contingent upon verification and description of clinical benefit in confirmatory trials. ( 1.2 ) 1.1 Maintenance Treatment of BRCA -mutated Recurrent Ovarian Cancer Rubraca is indicated for the maintenance treatment of adult patients with a deleterious BRCA mutation (germline and/or somatic)- associated recurrent epithelial ovarian, fallopian tube, or primary peritoneal cancer who are in a complete or partial response to platinum-based chemotherapy. 1.2 BRCA -mutated Metastatic Castration-Resistant Prostate Cancer Rubraca is indicated for the treatment of adult patients with a deleterious BRCA mutation (germline and/or somatic)-associated metastatic castration-resistant prostate cancer (mCRPC) who have been treated with androgen receptor-directed therapy and a taxane-based chemotherapy. Select patients for therapy based on an FDA-approved companion diagnostic for Rubraca [see Dosage and Administration ( 2.1 )]. This indication is approved under accelerated approval based on objective response rate and duration of response [see Clinical Studies ( 14.2 )] . Continued approval for this indication may be contingent upon verification and description of clinical benefit in confirmatory trials.</t>
  </si>
  <si>
    <t>RUCONEST</t>
  </si>
  <si>
    <t>1 INDICATIONS AND USAGE RUCONEST is a C1 esterase inhibitor [recombinant] indicated for the treatment of acute attacks in adult and adolescent patients with hereditary angioedema (HAE). Limitation of Use: Effectiveness was not established in HAE patients with laryngeal attacks. RUCONEST is a C1 esterase inhibitor [recombinant] indicated for the treatment of acute attacks in adult and adolescent patients with hereditary angioedema (HAE). ( 1 ) Limitation of Use: Effectiveness was not established in HAE patients with laryngeal attacks.</t>
  </si>
  <si>
    <t>RUKOBIA</t>
  </si>
  <si>
    <t>1 INDICATIONS AND USAGE RUKOBIA, in combination with other antiretroviral(s), is indicated for the treatment of human immunodeficiency virus type 1 (HIV-1) infection in heavily treatment-experienced adults with multidrug-resistant HIV-1 infection failing their current antiretroviral regimen due to resistance, intolerance, or safety considerations [see Clinical Studies ( 14 )]. RUKOBIA, a human immunodeficiency virus type 1 (HIV-1) gp120-directed attachment inhibitor, in combination with other antiretroviral(s), is indicated for the treatment of HIV-1 infection in heavily treatment-experienced adults with multidrug-resistant HIV-1 infection failing their current antiretroviral regimen due to resistance, intolerance, or safety considerations. ( 1 , 12.4 )</t>
  </si>
  <si>
    <t>RYDAPT</t>
  </si>
  <si>
    <t>1 INDICATIONS AND USAGE RYDAPT is a kinase inhibitor indicated for the treatment of adult patients with: Newly diagnosed acute myeloid leukemia (AML) that is FLT3 mutation-positive as detected by an FDA-approved test, in combination with standard cytarabine and daunorubicin induction and cytarabine consolidation. ( 1.1 ) Limitations of Use: RYDAPT is not indicated as a single-agent induction therapy for the treatment of patients with AML. Aggressive systemic mastocytosis (ASM), systemic mastocytosis with associated hematological neoplasm (SM-AHN), or mast cell leukemia (MCL). ( 1.2 ) 1.1 Acute Myeloid Leukemia RYDAPT is indicated in combination with standard cytarabine and daunorubicin induction and cytarabine consolidation chemotherapy, for the treatment of adult patients with newly diagnosed acute myeloid leukemia (AML) who are FLT3 mutation-positive, as detected by an FDA approved test [see Dosage and Administration (2.1), Clinical Studies (14.1)]. Limitations of Use RYDAPT is not indicated as a single-agent induction therapy for the treatment of patients with AML. 1.2 Systemic Mastocytosis RYDAPT is indicated for the treatment of adult patients with aggressive systemic mastocytosis (ASM), systemic mastocytosis with associated hematological neoplasm (SM-AHN), or mast cell leukemia (MCL).</t>
  </si>
  <si>
    <t>SABRIL</t>
  </si>
  <si>
    <t>1 INDICATIONS AND USAGE SABRIL is indicated for the treatment of: Refractory Complex Partial Seizures as adjunctive therapy in patients 2 years of age and older who have responded inadequately to several alternative treatments; SABRIL is not indicated as a first line agent ( 1.1 ) Infantile Spasms - monotherapy in infants 1 month to 2 years of age for whom the potential benefits outweigh the potential risk of vision loss ( 1.2 ) 1.1 Refractory Complex Partial Seizures (CPS) SABRIL is indicated as adjunctive therapy for adults and pediatric patients 2 years of age and older with refractory complex partial seizures who have inadequately responded to several alternative treatments and for whom the potential benefits outweigh the risk of vision loss [see Warnings and Precautions ( 5.1 )] . SABRIL is not indicated as a first line agent for complex partial seizures. 1.2 Infantile Spasms (IS) SABRIL is indicated as monotherapy for pediatric patients with infantile spasms 1 month to 2 years of age for whom the potential benefits outweigh the potential risk of vision loss [see Warnings and Precautions ( 5.1 ) ].</t>
  </si>
  <si>
    <t>SANDOSTATIN LAR DEPOT</t>
  </si>
  <si>
    <t>1 INDICATIONS AND USAGE SANDOSTATIN LAR DEPOT 10 mg, 20 mg, and 30 mg is indicated in patients in whom initial treatment with Sandostatin Injection has been shown to be effective and tolerated. SANDOSTATIN LAR DEPOT is a somatostatin analogue indicated for: Treatment in patients who have responded to and tolerated Sandostatin Injection subcutaneous injection for: Acromegaly ( 1.1 ) Severe diarrhea/flushing episodes associated with metastatic carcinoid tumors ( 1.2 ) Profuse watery diarrhea associated with Vasoactive Intestinal Peptide (VIP) secreting tumors ( 1.3 ) 1.1 Acromegaly Long-term maintenance therapy in acromegalic patients who have had an inadequate response to surgery and/or radiotherapy, or for whom surgery and/or radiotherapy, is not an option. The goal of treatment in acromegaly is to reduce GH and IGF-1 levels to normal [see Clinical Studies (14), Dosage and Administration (2)] . 1.2 Carcinoid Tumors Long-term treatment of the severe diarrhea and flushing episodes associated with metastatic carcinoid tumors. 1.3 Vasoactive Intestinal Peptide Tumors (VIPomas) Long-term treatment of the profuse watery diarrhea associated with VIP-secreting tumors. 1.4 Important Limitations of Use In patients with carcinoid syndrome and VIPomas, the effect of Sandostatin Injection and SANDOSTATIN LAR DEPOT on tumor size, rate of growth and development of metastases, has not been determined.</t>
  </si>
  <si>
    <t>SARCLISA</t>
  </si>
  <si>
    <t>1 INDICATIONS AND USAGE SARCLISA is indicated: in combination with pomalidomide and dexamethasone, for the treatment of adult patients with multiple myeloma who have received at least 2 prior therapies including lenalidomide and a proteasome inhibitor. in combination with carfilzomib and dexamethasone, for the treatment of adult patients with relapsed or refractory multiple myeloma who have received 1 to 3 prior lines of therapy. SARCLISA is a CD38-directed cytolytic antibody indicated: in combination with pomalidomide and dexamethasone, for the treatment of adult patients with multiple myeloma who have received at least 2 prior therapies including lenalidomide and a proteasome inhibitor. in combination with carfilzomib and dexamethasone, for the treatment of adult patients with relapsed or refractory multiple myeloma who have received 1 to 3 prior lines of therapy. ( 1 )</t>
  </si>
  <si>
    <t>SCEMBLIX</t>
  </si>
  <si>
    <t>1 INDICATIONS AND USAGE SCEMBLIX is indicated for the treatment of adult patients with: Philadelphia chromosome-positive chronic myeloid leukemia (Ph+ CML) in chronic phase (CP), previously treated with two or more tyrosine kinase inhibitors (TKIs). Ph+ CML in CP with the T315I mutation. SCEMBLIX is a kinase inhibitor indicated for the treatment of adult patients with: Philadelphia chromosome-positive chronic myeloid leukemia (Ph+ CML) in chronic phase (CP), previously treated with two or more tyrosine kinase inhibitors (TKIs). ( 1 ) Ph+ CML in CP with the T315I mutation. ( 1 )</t>
  </si>
  <si>
    <t>SEMGLEE</t>
  </si>
  <si>
    <t>1 INDICATIONS AND USAGE SEMGLEE is indicated to improve glycemic control in adult and pediatric patients with diabetes mellitus. Limitations of Use SEMGLEE is not recommended for the treatment of diabetic ketoacidosis. SEMGLEE is a long-acting human insulin analog indicated to improve glycemic control in adult and pediatric patients with diabetes mellitus. ( 1 ) Limitations of Use Not recommended for the treatment of diabetic ketoacidosis. ( 1 )</t>
  </si>
  <si>
    <t>SIGNIFOR LAR</t>
  </si>
  <si>
    <t>1 INDICATIONS AND USAGE SIGNIFOR LAR is a somatostatin analog indicated for the treatment of: Patients with acromegaly who have had an inadequate response to surgery and/or for whom surgery is not an option. ( 1.1 ) Patients with Cushing's disease for whom pituitary surgery is not an option or has not been curative. ( 1.2 ) 1.1 Acromegaly SIGNIFOR LAR is indicated for the treatment of patients with acromegaly who have had an inadequate response to surgery and/or for whom surgery is not an option. 1.2 Cushing's Disease SIGNIFOR LAR is indicated for the treatment of patients with Cushing's disease for whom pituitary surgery is not an option or has not been curative.</t>
  </si>
  <si>
    <t>SILIQ</t>
  </si>
  <si>
    <t>1 INDICATIONS AND USAGE SILIQ ® (brodalumab) is indicated for the treatment of moderate to severe plaque psoriasis in adult patients who are candidates for systemic therapy or phototherapy and have failed to respond or have lost response to other systemic therapies. SILIQ is a human interleukin-17 receptor A (IL-17RA) antagonist indicated for the treatment of moderate to severe plaque psoriasis in adult patients who are candidates for systemic therapy or phototherapy and have failed to respond or have lost response to other systemic therapies. ( 1 )</t>
  </si>
  <si>
    <t>SILVADENE</t>
  </si>
  <si>
    <t>INDICATIONS AND USAGE SILVADENE Cream 1% (silver sulfadiazine) is a topical antimicrobial drug indicated as an adjunct for the prevention and treatment of wound sepsis in patients with second- and third-degree burns.</t>
  </si>
  <si>
    <t>SIMPONI</t>
  </si>
  <si>
    <t>1 INDICATIONS AND USAGE SIMPONI ARIA is a tumor necrosis factor (TNF) blocker indicated for the treatment of: Adult patients with moderately to severely active Rheumatoid Arthritis (RA) in combination with methotrexate ( 1.1 ) Active Psoriatic Arthritis (PsA) in patients 2 years of age and older ( 1.2 ) Adult patients with active Ankylosing Spondylitis (AS) ( 1.3 ) Active polyarticular Juvenile Idiopathic Arthritis (pJIA) in patients 2 years of age and older ( 1.4 ) 1.1 Rheumatoid Arthritis (RA) SIMPONI ARIA, in combination with methotrexate (MTX), is indicated for the treatment of adult patients with moderately to severely active rheumatoid arthritis. 1.2 Psoriatic Arthritis (PsA) SIMPONI ARIA is indicated for the treatment of active psoriatic arthritis in patients 2 years of age and older. 1.3 Ankylosing Spondylitis (AS) SIMPONI ARIA is indicated for the treatment of adult patients with active ankylosing spondylitis. 1.4 Polyarticular Juvenile Idiopathic Arthritis (pJIA) SIMPONI ARIA is indicated for the treatment of active polyarticular juvenile idiopathic arthritis (pJIA) in patients 2 years of age and older.</t>
  </si>
  <si>
    <t>SIVEXTRO</t>
  </si>
  <si>
    <t>Acute bacterial skin and skin structure infections</t>
  </si>
  <si>
    <t>1 INDICATIONS AND USAGE SIVEXTRO is an oxazolidinone antibacterial indicated in adult and pediatric patients 12 years of age and older for the treatment of acute bacterial skin and skin structure infections (ABSSSI) caused by designated susceptible bacteria. ( 1.1 ) To reduce the development of drug-resistant bacteria and maintain the effectiveness of SIVEXTRO and other antibacterial drugs, SIVEXTRO should be used only to treat or prevent infections that are proven or strongly suspected to be caused by susceptible bacteria. 1.1 Acute Bacterial Skin and Skin Structure Infections SIVEXTRO ® is an oxazolidinone-class antibacterial indicated in adult and pediatric patients 12 years of age and older for the treatment of acute bacterial skin and skin structure infections (ABSSSI) caused by susceptible isolates of the following Gram-positive microorganisms: Staphylococcus aureus (including methicillin-resistant [MRSA] and methicillin-susceptible [MSSA] isolates), Streptococcus pyogenes , Streptococcus agalactiae , Streptococcus anginosus Group (including Streptococcus anginosus , Streptococcus intermedius , and Streptococcus constellatus ), and Enterococcus faecalis . 1.2 Usage To reduce the development of drug-resistant bacteria and maintain the effectiveness of SIVEXTRO and other antibacterial drugs, SIVEXTRO should be used only to treat ABSSSI that are proven or strongly suspected to be caused by susceptible bacteria. When culture and susceptibility information are available, they should be considered in selecting or modifying antibacterial therapy. In the absence of such data, local epidemiology and susceptibility patterns may contribute to the empiric selection of therapy.</t>
  </si>
  <si>
    <t>SKYRIZI</t>
  </si>
  <si>
    <t>1 INDICATIONS AND USAGE SKYRIZI is an interleukin-23 antagonist indicated for the treatment of: moderate-to-severe plaque psoriasis in adults who are candidates for systemic therapy or phototherapy. ( 1.1 ) active psoriatic arthritis in adults. ( 1.2 ) moderately to severely active Crohn's disease in adults. ( 1.3 ) moderately to severely active ulcerative colitis in adults. ( 1.4 ) 1.1 Plaque Psoriasis SKYRIZI ® is indicated for the treatment of moderate-to-severe plaque psoriasis in adults who are candidates for systemic therapy or phototherapy. 1.2 Psoriatic Arthritis SKYRIZI is indicated for the treatment of active psoriatic arthritis in adults. 1.3 Crohn’s Disease SKYRIZI is indicated for the treatment of moderately to severely active Crohn's disease in adults. 1.4 Ulcerative Colitis SKYRIZI is indicated for the treatment of moderately to severely active ulcerative colitis in adults.</t>
  </si>
  <si>
    <t>SOMATULINE DEPOT</t>
  </si>
  <si>
    <t>1 INDICATIONS AND USAGE Somatuline Depot (lanreotide) Injection 60 mg, 90 mg and 120 mg is indicated for the long-term treatment of acromegalic patients who have had an inadequate response to surgery and/or radiotherapy, or for whom surgery and/or radiotherapy is not an option. The goal of treatment in acromegaly is to reduce growth hormone (GH) and insulin growth factor-1 (IGF-1) levels to normal. Somatuline Depot (lanreotide) Injection is a somatostatin analog indicated for: the long-term treatment of acromegalic patients who have had an inadequate response to or cannot be treated with surgery and/or radiotherapy ( 1 )</t>
  </si>
  <si>
    <t>SOMAVERT</t>
  </si>
  <si>
    <t>1 INDICATIONS AND USAGE SOMAVERT is indicated for the treatment of acromegaly in patients who have had an inadequate response to surgery or radiation therapy, or for whom these therapies are not appropriate. The goal of treatment is to normalize serum insulin-like growth factor-1 (IGF-1) levels. SOMAVERT is a growth hormone receptor antagonist indicated for the treatment of acromegaly in patients who have had an inadequate response to surgery or radiation therapy, or for whom these therapies are not appropriate. The goal of treatment is to normalize serum insulin-like growth factor-1 (IGF-1) levels. ( 1 )</t>
  </si>
  <si>
    <t>SPINRAZA</t>
  </si>
  <si>
    <t>1 INDICATIONS AND USAGE SPINRAZA is indicated for the treatment of spinal muscular atrophy (SMA) in pediatric and adult patients. SPINRAZA is a survival motor neuron-2 (SMN2)-directed antisense oligonucleotide indicated for the treatment of spinal muscular atrophy (SMA) in pediatric and adult patients ( 1 )</t>
  </si>
  <si>
    <t>SPRYCEL</t>
  </si>
  <si>
    <t>1 INDICATIONS AND USAGE SPRYCEL ® (dasatinib) is indicated for the treatment of adults with newly diagnosed Philadelphia chromosome-positive (Ph+) chronic myeloid leukemia (CML) in chronic phase. The effectiveness of SPRYCEL is based on cytogenetic response and major molecular response rates [see Clinical Studies (14.1) ] . The trial is ongoing and further data will be required to determine long-term outcome. chronic, accelerated, or myeloid or lymphoid blast phase Ph+ CML with resistance or intolerance to prior therapy including imatinib. Philadelphia chromosome-positive acute lymphoblastic leukemia (Ph+ ALL) with resistance or intolerance to prior therapy. SPRYCEL is a kinase inhibitor indicated for the treatment of newly diagnosed adults with Philadelphia chromosome-positive (Ph+) chronic myeloid leukemia (CML) in chronic phase. The trial is ongoing and further data will be required to determine long-term outcome. (1 , 14) adults with chronic, accelerated, or myeloid or lymphoid blast phase Ph+ CML with resistance or intolerance to prior therapy including imatinib. (1 , 14) adults with Philadelphia chromosome-positive acute lymphoblastic leukemia (Ph+ ALL) with resistance or intolerance to prior therapy. (1 , 14)</t>
  </si>
  <si>
    <t>STELARA</t>
  </si>
  <si>
    <t>1 INDICATIONS AND USAGE STELARA ® is a human interleukin-12 and -23 antagonist indicated for the treatment of: Adult patients with: moderate to severe plaque psoriasis (PsO) who are candidates for phototherapy or systemic therapy. ( 1.1 ) active psoriatic arthritis (PsA) . ( 1.2 ) moderately to severely active Crohn's disease (CD) . ( 1.3 ) moderately to severely active ulcerative colitis. ( 1.4 ) Pediatric patients 6 years and older with: moderate to severe plaque psoriasis , who are candidates for phototherapy or systemic therapy. ( 1.1 ) active psoriatic arthritis (PsA) . ( 1.2 ) 1.1 Plaque Psoriasis (PsO) STELARA ® is indicated for the treatment of adults and pediatric patients 6 years of age and older with moderate to severe plaque psoriasis who are candidates for phototherapy or systemic therapy. 1.2 Psoriatic Arthritis (PsA) STELARA ® is indicated for the treatment of adults and pediatric patients 6 years of age and older with active psoriatic arthritis. 1.3 Crohn's Disease (CD) STELARA ® is indicated for the treatment of adult patients with moderately to severely active Crohn's disease. 1.4 Ulcerative Colitis STELARA ® is indicated for the treatment of adult patients with moderately to severely active ulcerative colitis.</t>
  </si>
  <si>
    <t>STRENSIQ</t>
  </si>
  <si>
    <t>1 INDICATIONS AND USAGE STRENSIQ ® is indicated for the treatment of patients with perinatal/infantile- and juvenile-onset hypophosphatasia (HPP). STRENSIQ is a tissue nonspecific alkaline phosphatase indicated for the treatment of patients with perinatal/infantile- and juvenile-onset hypophosphatasia (HPP). ( 1 )</t>
  </si>
  <si>
    <t>SUCRAID</t>
  </si>
  <si>
    <t>INDICATIONS AND USAGE Sucraid ® (sacrosidase) Oral Solution is indicated as oral replacement therapy of the genetically determined sucrase deficiency, which is part of congenital sucrase-isomaltase deficiency (CSID).</t>
  </si>
  <si>
    <t>SUTENT</t>
  </si>
  <si>
    <t>1 INDICATIONS AND USAGE SUTENT is a kinase inhibitor indicated for: treatment of adult patients with gastrointestinal stromal tumor (GIST) after disease progression on or intolerance to imatinib mesylate. ( 1.1 ) treatment of adult patients with advanced renal cell carcinoma (RCC). ( 1.2 ) adjuvant treatment of adult patients at high risk of recurrent RCC following nephrectomy. ( 1.3 ) treatment of progressive, well-differentiated pancreatic neuroendocrine tumors (pNET) in adult patients with unresectable locally advanced or metastatic disease. ( 1.4 ) 1.1 Gastrointestinal Stromal Tumor SUTENT is indicated for the treatment of adult patients with gastrointestinal stromal tumor (GIST) after disease progression on or intolerance to imatinib mesylate. 1.2 Advanced Renal Cell Carcinoma SUTENT is indicated for the treatment of adult patients with advanced renal cell carcinoma (RCC). 1.3 Adjuvant Treatment of Renal Cell Carcinoma SUTENT is indicated for the adjuvant treatment of adult patients at high risk of recurrent RCC following nephrectomy. 1.4 Advanced Pancreatic Neuroendocrine Tumors SUTENT is indicated for the treatment of progressive, well-differentiated pancreatic neuroendocrine tumors (pNET) in adult patients with unresectable locally advanced or metastatic disease.</t>
  </si>
  <si>
    <t>SYLVANT</t>
  </si>
  <si>
    <t>1 INDICATIONS AND USAGE SYLVANT is indicated for the treatment of patients with multicentric Castleman's disease (MCD) who are human immunodeficiency virus (HIV) negative and human herpesvirus-8 (HHV-8) negative. SYLVANT is an interleukin-6 (IL-6) antagonist indicated for the treatment of patients with multicentric Castleman's disease (MCD) who are human immunodeficiency virus (HIV) negative and human herpesvirus-8 (HHV-8) negative. ( 1 ) Limitations of Use SYLVANT was not studied in patients with MCD who are HIV positive or HHV-8 positive because SYLVANT did not bind to virally produced IL-6 in a nonclinical study. Limitations of Use SYLVANT was not studied in patients with MCD who are HIV positive or HHV-8 positive because SYLVANT did not bind to virally produced IL-6 in a nonclinical study.</t>
  </si>
  <si>
    <t>SYMDEKO</t>
  </si>
  <si>
    <t>1 INDICATIONS AND USAGE SYMDEKO is indicated for the treatment of cystic fibrosis (CF) in patients age 6 years and older who are homozygous for the F508del mutation or who have at least one mutation in the cystic fibrosis transmembrane conductance regulator ( CFTR ) gene that is responsive to tezacaftor/ivacaftor based on in vitro data and/or clinical evidence [see Clinical Pharmacology (12.1) and Clinical Studies (14) ] . If the patient's genotype is unknown, an FDA-cleared CF mutation test should be used to detect the presence of a CFTR mutation followed by verification with bi-directional sequencing when recommended by the mutation test instructions for use. SYMDEKO is a combination of tezacaftor and ivacaftor, indicated for the treatment of cystic fibrosis (CF) in patients age 6 years and older who are homozygous for the F508del mutation or who have at least one mutation in the cystic fibrosis transmembrane conductance regulator ( CFTR ) gene that is responsive to tezacaftor/ivacaftor based on in vitro data and/or clinical evidence. ( 12.1 , 14 ) If the patient's genotype is unknown, an FDA-cleared CF mutation test should be used to detect the presence of a CFTR mutation followed by verification with bi-directional sequencing when recommended by the mutation test instructions for use.</t>
  </si>
  <si>
    <t>SYMPAZAN</t>
  </si>
  <si>
    <t>1 INDICATIONS AND USAGE SYMPAZAN ® is indicated for the adjunctive treatment of seizures associated with Lennox-Gastaut Syndrome (LGS) in patients 2 years of age or older. SYMPAZAN ® is a benzodiazepine indicated for adjunctive treatment of seizures associated with Lennox-Gastaut Syndrome (LGS) in patients 2 years of age or older ( 1 ).</t>
  </si>
  <si>
    <t>SYMTUZA</t>
  </si>
  <si>
    <t>1. INDICATIONS AND USAGE SYMTUZA is indicated as a complete regimen for the treatment of human immunodeficiency virus type 1 (HIV-1) infection in adults and pediatric patients weighing at least 40 kg: who have no prior antiretroviral treatment history or who are virologically suppressed (HIV-1 RNA less than 50 copies per mL) on a stable antiretroviral regimen for at least 6 months and have no known substitutions associated with resistance to darunavir or tenofovir. SYMTUZA is a four-drug combination of darunavir (DRV), a human immunodeficiency virus (HIV-1) protease inhibitor, cobicistat (COBI), a CYP3A inhibitor, and emtricitabine (FTC) and tenofovir alafenamide (TAF), both HIV-1 nucleoside analog reverse transcriptase inhibitors, and is indicated as a complete regimen for the treatment of HIV-1 infection in adults and pediatric patients weighing at least 40 kg: who have no prior antiretroviral treatment history or who are virologically suppressed (HIV-1 RNA less than 50 copies per mL) on a stable antiretroviral regimen for at least 6 months and have no known substitutions associated with resistance to darunavir or tenofovir. ( 1 )</t>
  </si>
  <si>
    <t>SYPRINE</t>
  </si>
  <si>
    <t>INDICATIONS AND USAGE SYPRINE is indicated in the treatment of patients with Wilson's disease who are intolerant of penicillamine. Clinical experience with SYPRINE is limited and alternate dosing regimens have not been well-characterized; all endpoints in determining an individual patient's dose have not been well defined. SYPRINE and penicillamine cannot be considered interchangeable. SYPRINE should be used when continued treatment with penicillamine is no longer possible because of intolerable or life endangering side effects. Unlike penicillamine, SYPRINE is not recommended in cystinuria or rheumatoid arthritis. The absence of a sulfhydryl moiety renders it incapable of binding cystine and, therefore, it is of no use in cystinuria. In 15 patients with rheumatoid arthritis, SYPRINE was reported not to be effective in improving any clinical or biochemical parameter after 12 weeks of treatment. SYPRINE is not indicated for treatment of biliary cirrhosis.</t>
  </si>
  <si>
    <t>TABRECTA</t>
  </si>
  <si>
    <t>1 INDICATIONS AND USAGE TABRECTA is indicated for the treatment of adult patients with metastatic non-small cell lung cancer (NSCLC) whose tumors have a mutation that leads to mesenchymal-epithelial transition (MET) exon 14 skipping as detected by an FDA-approved test. TABRECTA is a kinase inhibitor indicated for the treatment of adult patients with metastatic non-small cell lung cancer (NSCLC) whose tumors have a mutation that leads to mesenchymal-epithelial transition (MET) exon 14 skipping as detected by an FDA-approved test.</t>
  </si>
  <si>
    <t>TAFINLAR</t>
  </si>
  <si>
    <t>1 INDICATIONS AND USAGE • TAFINLAR is a kinase inhibitor indicated as a single agent for the treatment of patients with unresectable or metastatic melanoma with BRAF V600E mutation as detected by an FDA-approved test. ( 1.1 , 2.1 ) • TAFINLAR is indicated, in combination with trametinib, for the treatment of patients with unresectable or metastatic melanoma with BRAF V600E or V600K mutations as detected by an FDA-approved test. ( 1.2 , 2.1 , 14.2 ) Limitation of Use: TAFINLAR is not indicated for treatment of patients with wild-type BRAF melanoma. ( 1.3 , 5.2 ) 1.1 BRAF V600E Mutation-Positive Unresectable or Metastatic Melanoma TAFINLAR ® is indicated as a single agent for the treatment of patients with unresectable or metastatic melanoma with BRAF V600E mutation as detected by an FDA-approved test. 1.2 BRAF V600E or V600K Mutation-Positive Unresectable or Metastatic Melanoma TAFINLAR is indicated, in combination with trametinib, for the treatment of patients with unresectable or metastatic melanoma with BRAF V600E or V600K mutations, as detected by an FDA-approved test. 1.3 Limitation of Use TAFINLAR is not indicated for treatment of patients with wild-type BRAF melanoma [see Warnings and Precautions (5.2)] .</t>
  </si>
  <si>
    <t>TAGRISSO</t>
  </si>
  <si>
    <t>1 INDICATIONS AND USAGE TAGRISSO is a kinase inhibitor indicated for: • adjuvant therapy after tumor resection in adult patients with non-small cell lung cancer (NSCLC) whose tumors have epidermal growth factor receptor (EGFR) exon 19 deletions or exon 21 L858R mutations, as detected by an FDA-approved test ( 1.1 , 2.2 ) • the first-line treatment of adult patients with metastatic NSCLC whose tumors have EGFR exon 19 deletions or exon 21 L858R mutations, as detected by an FDA-approved test. ( 1.2 , 2.2 ) • in combination with pemetrexed and platinum-based chemotherapy, the first-line treatment of adult patients with locally advanced or metastatic NSCLC whose tumors have EGFR exon 19 deletions or exon 21 L858R mutations, as detected by an FDA-approved test. ( 1.3 , 2.2 ) • the treatment of adult patients with metastatic EGFR T790M mutation-positive NSCLC, as detected by an FDA-approved test, whose disease has progressed on or after EGFR TKI therapy. ( 1.4 , 2.2 ) 1.1 Adjuvant Treatment of EGFR Mutation-Positive Non-Small Cell Lung Cancer (NSCLC) TAGRISSO is indicated as adjuvant therapy after tumor resection in adult patients with non-small cell lung cancer (NSCLC) whose tumors have epidermal growth factor receptor (EGFR) exon 19 deletions or exon 21 L858R mutations, as detected by an FDA-approved test [see Dosage and Administration (2.2) ] . 1.2 First-line Treatment of EGFR Mutation-Positive Metastatic NSCLC TAGRISSO is indicated for the first-line treatment of adult patients with metastatic NSCLC whose tumors have EGFR exon 19 deletions or exon 21 L858R mutations, as detected by an FDA-approved test [see Dosage and Administration (2.2) ] . 1.3 First-line Treatment of EGFR Mutation-Positive Locally Advanced or Metastatic NSCLC TAGRISSO in combination with pemetrexed and platinum-based chemotherapy is indicated for the first-line treatment of adult patients with locally advanced or metastatic NSCLC whose tumors have EGFR exon 19 deletions or exon 21 L858R mutations, as detected by an FDA-approved test [see Dosage and Administration (2.2) ]. 1.4 Previously Treated EGFR T790M Mutation-Positive Metastatic NSCLC TAGRISSO is indicated for the treatment of adult patients with metastatic EGFR T790M mutation-positive NSCLC, as detected by an FDA-approved test, whose disease has progressed on or after EGFR tyrosine kinase inhibitor (TKI) therapy [see Dosage and Administration (2.2) ] .</t>
  </si>
  <si>
    <t>TAKHZYRO</t>
  </si>
  <si>
    <t>1 INDICATIONS AND USAGE TAKHZYRO ® is indicated for prophylaxis to prevent attacks of hereditary angioedema (HAE) in adult and pediatric patients aged 2 years and older. TAKHZYRO is a plasma kallikrein inhibitor (monoclonal antibody) indicated for prophylaxis to prevent attacks of hereditary angioedema (HAE) in adult and pediatric patients 2 years and older. ( 1 )</t>
  </si>
  <si>
    <t>TALTZ</t>
  </si>
  <si>
    <t>1 INDICATIONS AND USAGE TALTZ ® is a humanized interleukin-17A antagonist indicated for the treatment of: patients aged 6 years or older with moderate-to-severe plaque psoriasis who are candidates for systemic therapy or phototherapy. ( 1.1 ) adults with active psoriatic arthritis. ( 1.2 ) adults with active ankylosing spondylitis. ( 1.3 ) adults with active non-radiographic axial spondyloarthritis with objective signs of inflammation. ( 1.4 ) 1.1 Plaque Psoriasis TALTZ ® is indicated for the treatment of patients 6 years of age and older with moderate-to-severe plaque psoriasis who are candidates for systemic therapy or phototherapy. 1.2 Psoriatic Arthritis TALTZ is indicated for the treatment of adult patients with active psoriatic arthritis. 1.3 Ankylosing Spondylitis TALTZ is indicated for the treatment of adult patients with active ankylosing spondylitis. 1.4 Non-radiographic Axial Spondyloarthritis TALTZ is indicated for the treatment of adult patients with active non-radiographic axial spondyloarthritis (nr-axSpA) with objective signs of inflammation.</t>
  </si>
  <si>
    <t>TALTZ AUTOINJECTOR</t>
  </si>
  <si>
    <t>INDICATIONS AND USAGE TALTZ® is a humanized interleukin-17A antagonist indicated for the treatment of patients aged 6 years or older with moderate-to-severe plaque psoriasis who are candidates for systemic therapy or phototherapy, adults with active psoriatic arthritis, adults with active ankylosing spondylitis, and adults with active non-radiographic axial spondyloarthritis with objective signs of inflammation.</t>
  </si>
  <si>
    <t>TALZENNA</t>
  </si>
  <si>
    <t>1 INDICATIONS AND USAGE TALZENNA is a poly (ADP-ribose) polymerase (PARP) inhibitor indicated for: Breast Cancer • As a single agent, for the treatment of adult patients with deleterious or suspected deleterious germline BRCA -mutated (g BRCA m) HER2-negative locally advanced or metastatic breast cancer. Select patients for therapy based on an FDA-approved companion diagnostic for TALZENNA. ( 1.1 ) HRR Gene-mutated mCRPC • In combination with enzalutamide for the treatment of adult patients with HRR gene-mutated metastatic castration-resistant prostate cancer (mCRPC). ( 1.2 ) 1.1 BRCA -mutated (g BRCA m) HER2-negative Locally Advanced or Metastatic Breast Cancer TALZENNA is indicated as a single agent for the treatment of adult patients with deleterious or suspected deleterious germline breast cancer susceptibility gene ( BRCA )-mutated (g BRCA m) human epidermal growth factor receptor 2 (HER2)-negative locally advanced or metastatic breast cancer. Select patients for therapy based on an FDA-approved companion diagnostic for TALZENNA [see Dosage and Administration (2.1) ] . 1.2 HRR Gene-mutated mCRPC TALZENNA is indicated in combination with enzalutamide for the treatment of adult patients with homologous recombination repair (HRR) gene-mutated metastatic castration-resistant prostate cancer (mCRPC) [see Dosage and Administration (2.3) ] .</t>
  </si>
  <si>
    <t>TARGRETIN</t>
  </si>
  <si>
    <t>1 INDICATIONS AND USAGE TARGRETIN ® (bexarotene) Capsules are indicated for the treatment of cutaneous manifestations of cutaneous T-cell lymphoma in patients who are refractory to at least one prior systemic therapy. TARGRETIN (bexarotene) is a retinoid indicated for the treatment of cutaneous manifestations of cutaneous T-cell lymphoma in patients who are refractory to at least one prior systemic therapy. ( 1 )</t>
  </si>
  <si>
    <t>TASIGNA</t>
  </si>
  <si>
    <t>1 INDICATIONS AND USAGE Tasigna is a kinase inhibitor indicated for the treatment of: Adult and pediatric patients greater than or equal to 1 year of age with newly diagnosed Philadelphia chromosome positive chronic myeloid leukemia (Ph+ CML) in chronic phase. ( 1.1 ) Adult patients with chronic phase (CP) and accelerated phase (AP) Ph+ CML resistant to or intolerant to prior therapy that included imatinib. ( 1.2 ) Pediatric patients greater than or equal to 1 year of age with Ph+ CML-CP and CML-AP resistant or intolerant to prior tyrosine-kinase inhibitor (TKI) therapy. ( 1.3 ) 1.1 Adult and Pediatric Patients With Newly Diagnosed Ph+ CML-CP Tasigna is indicated for the treatment of adult and pediatric patients greater than or equal to 1 year of age with newly diagnosed Philadelphia chromosome positive chronic myeloid leukemia (Ph+ CML) in chronic phase. 1.2 Adult Patients With Resistant or Intolerant Ph+ CML-CP and CML-AP Tasigna is indicated for the treatment of adult patients with chronic phase and accelerated phase Philadelphia chromosome positive chronic myelogenous leukemia (Ph+ CML) resistant or intolerant to prior therapy that included imatinib. 1.3 Pediatric Patients With Resistant or Intolerant Ph+ CML-CP and CML-AP Tasigna is indicated for the treatment of pediatric patients greater than or equal to 1 year of age with chronic phase and accelerated phase Philadelphia chromosome positive chronic myeloid leukemia (Ph+ CML) with resistance or intolerance to prior tyrosine-kinase inhibitor (TKI) therapy.</t>
  </si>
  <si>
    <t>TAVALISSE</t>
  </si>
  <si>
    <t>1 INDICATIONS AND USAGE TAVALISSE is indicated for the treatment of thrombocytopenia in adult patients with chronic immune thrombocytopenia (ITP) who have had an insufficient response to a previous treatment. TAVALISSE is a kinase inhibitor indicated for the treatment of thrombocytopenia in adult patients with chronic immune thrombocytopenia (ITP) who have had an insufficient response to a previous treatment.</t>
  </si>
  <si>
    <t>TAZVERIK</t>
  </si>
  <si>
    <t>1 INDICATIONS AND USAGE TAZVERIK is a methyltransferase inhibitor indicated for the treatment of: Adults and pediatric patients aged 16 years and older with metastatic or locally advanced epithelioid sarcoma not eligible for complete resection. ( 1.1 ) Adult patients with relapsed or refractory follicular lymphoma whose tumors are positive for an EZH2 mutation as detected by an FDA-approved test and who have received at least 2 prior systemic therapies. ( 1.2 ) Adult patients with relapsed or refractory follicular lymphoma who have no satisfactory alternative treatment options. ( 1.2 ) These indications are approved under accelerated approval based on overall response rate and duration of response. Continued approval for these indications may be contingent upon verification and description of clinical benefit in a confirmatory trial(s). 1.1 Epithelioid Sarcoma TAZVERIK is indicated for the treatment of adults and pediatric patients aged 16 years and older with metastatic or locally advanced epithelioid sarcoma not eligible for complete resection. This indication is approved under accelerated approval based on overall response rate and duration of response [see Clinical Studies ( 14.1 )]. Continued approval for this indication may be contingent upon verification and description of clinical benefit in a confirmatory trial(s). 1.2 Relapsed or Refractory Follicular Lymphoma TAZVERIK is indicated for the treatment of adult patients with relapsed or refractory (R/R) follicular lymphoma (FL) whose tumors are positive for an EZH2 mutation as detected by an FDA-approved test and who have received at least 2 prior systemic therapies. TAZVERIK is indicated for the treatment of adult patients with R/R FL who have no satisfactory alternative treatment options. These indications are approved under accelerated approval based on overall response rate and duration of response [see Clinical Studies ( 14.2 )]. Continued approval for these indications may be contingent upon verification and description of clinical benefit in a confirmatory trial(s).</t>
  </si>
  <si>
    <t>TECENTRIQ</t>
  </si>
  <si>
    <t>1 INDICATIONS AND USAGE TECENTRIQ is a programmed death-ligand 1 (PD-L1) blocking antibody indicated: Non-Small Cell Lung Cancer (NSCLC) as adjuvant treatment following resection and platinum-based chemotherapy for adult patients with Stage II to IIIA NSCLC whose tumors have PD-L1 expression on ≥ 1% of tumor cells, as determined by an FDA-approved test. ( 1.1 , 14.1 ) for the first-line treatment of adult patients with metastatic NSCLC whose tumors have high PD-L1 expression (PD-L1 stained ≥ 50% of tumor cells [TC ≥ 50%] or PD-L1 stained tumor-infiltrating immune cells [IC] covering ≥ 10% of the tumor area [IC ≥ 10%] ), as determined by an FDA-approved test, with no EGFR or ALK genomic tumor aberrations. ( 1.1 ) in combination with bevacizumab, paclitaxel, and carboplatin, for the first-line treatment of adult patients with metastatic non-squamous NSCLC with no EGFR or ALK genomic tumor aberrations. ( 1.1 ) in combination with paclitaxel protein-bound and carboplatin for the first-line treatment of adult patients with metastatic non-squamous NSCLC with no EGFR or ALK genomic tumor aberrations ( 1.1 ) for the treatment of adult patients with metastatic NSCLC who have disease progression during or following platinum-containing chemotherapy. Patients with EGFR or ALK genomic tumor aberrations should have disease progression on FDA-approved therapy for NSCLC harboring these aberrations prior to receiving TECENTRIQ. ( 1.1 ) Small Cell Lung Cancer (SCLC) in combination with carboplatin and etoposide, for the first-line treatment of adult patients with extensive-stage small cell lung cancer (ES-SCLC). ( 1.2 ) Hepatocellular Carcinoma (HCC) in combination with bevacizumab for the treatment of adult patients with unresectable or metastatic HCC who have not received prior systemic therapy. ( 1.3 ) Melanoma in combination with cobimetinib and vemurafenib for the treatment of adult patients with BRAF V600 mutation-positive unresectable or metastatic melanoma. ( 1.4 ) Alveolar Soft Part Sarcoma (ASPS) for the treatment of adult and pediatric patients 2 years of age and older with unresectable or metastatic ASPS. ( 1.5 ) 1.1 Non-Small Cell Lung Cancer TECENTRIQ, as a single-agent, is indicated as adjuvant treatment following resection and platinum-based chemotherapy for adult patients with stage II to IIIA [see Clinical Studies (14.1) ] non-small cell lung cancer (NSCLC) whose tumors have PD-L1 expression on ≥ 1% of tumor cells, as determined by an FDA-approved test [see Dosage and Administration (2.1) ]. TECENTRIQ, as a single agent, is indicated for the first-line treatment of adult patients with metastatic non-small cell lung cancer (NSCLC) whose tumors have high PD-L1 expression (PD-L1 stained ≥ 50% of tumor cells [TC ≥ 50%] or PD-L1 stained tumor-infiltrating immune cells [IC] covering ≥ 10% of the tumor area [IC ≥ 10%]), as determined by an FDA-approved test, with no EGFR or ALK genomic tumor aberrations [see Dosage and Administration (2.1) ]. TECENTRIQ, in combination with bevacizumab, paclitaxel, and carboplatin, is indicated for the first-line treatment of adult patients with metastatic non-squamous NSCLC with no EGFR or ALK genomic tumor aberrations. TECENTRIQ, in combination with paclitaxel protein-bound and carboplatin, is indicated for the first-line treatment of adult patients with metastatic non-squamous NSCLC with no EGFR or ALK genomic tumor aberrations. TECENTRIQ, as a single-agent, is indicated for the treatment of adult patients with metastatic NSCLC who have disease progression during or following platinum-containing chemotherapy. Patients with EGFR or ALK genomic tumor aberrations should have disease progression on FDA-approved therapy for NSCLC harboring these aberrations prior to receiving TECENTRIQ. 1.2 Small Cell Lung Cancer TECENTRIQ, in combination with carboplatin and etoposide, is indicated for the first-line treatment of adult patients with extensive-stage small cell lung cancer (ES-SCLC). 1.3 Hepatocellular Carcinoma TECENTRIQ, in combination with bevacizumab, is indicated for the treatment of adult patients with unresectable or metastatic hepatocellular carcinoma (HCC) who have not received prior systemic therapy. 1.4 Melanoma TECENTRIQ, in combination with cobimetinib and vemurafenib, is indicated for the treatment of adult patients with BRAF V600 mutation-positive unresectable or metastatic melanoma [see Dosage and Administration (2.1) ] . 1.5 Alveolar Soft Part Sarcoma TECENTRIQ, as a single agent, is indicated for the treatment of adult and pediatric patients 2 years of age and older with unresectable or metastatic alveolar soft part sarcoma (ASPS).</t>
  </si>
  <si>
    <t>TECFIDERA</t>
  </si>
  <si>
    <t>1 INDICATIONS AND USAGE TECFIDERA is indicated for the treatment of relapsing forms of multiple sclerosis (MS), to include clinically isolated syndrome, relapsing-remitting disease, and active secondary progressive disease, in adults. TECFIDERA is indicated for the treatment of relapsing forms of multiple sclerosis (MS), to include clinically isolated syndrome, relapsing-remitting disease, and active secondary progressive disease, in adults. ( 1 )</t>
  </si>
  <si>
    <t>TEFLARO</t>
  </si>
  <si>
    <t>Acute bacterial skin and skin structure infections, Community-acquired bacterial pneumonia</t>
  </si>
  <si>
    <t>1. INDICATIONS AND USAGE Teflaro is a cephalosporin antibacterial indicated in adult and pediatric patients for the treatment of the following infection caused by designated susceptible bacteria: Acute bacterial skin and skin structure infections (ABSSSI) in adult and pediatric patients (at least 34 weeks gestational age and 12 days postnatal age) ( 1.1 ) Community-acquired bacterial pneumonia (CABP) in adult and pediatric patients 2 months of age and older ( 1.2 ) To reduce the development of drug-resistant bacteria and maintain the effectiveness of Teflaro and other antibacterial drugs, Teflaro should be used only to treat or prevent infections that are proven or strongly suspected to be caused by bacteria. ( 1.3 ) 1.1 Acute Bacterial Skin and Skin Structure Infections Teflaro is indicated in adult and pediatric patients (at least 34 weeks gestational age and 12 days postnatal age) for the treatment of acute bacterial skin and skin structure infections (ABSSSI) caused by susceptible isolates of the following Gram-positive and Gram-negative microorganisms: Staphylococcus aureus (including methicillin-susceptible and -resistant isolates), Streptococcus pyogenes , Streptococcus agalactiae , Escherichia coli , Klebsiella pneumoniae , and Klebsiella oxytoca [see Dosage and Administration ( 2.2 ) and Use in Specific Populations ( 8.4 )] . 1.2 Community-Acquired Bacterial Pneumonia Teflaro is indicated in adult and pediatric patients 2 months of age and older for the treatment of community-acquired bacterial pneumonia (CABP) caused by susceptible isolates of the following Gram-positive and Gram-negative microorganisms: Streptococcus pneumoniae (including cases with concurrent bacteremia), Staphylococcus aureus (methicillin-susceptible isolates only), Haemophilus influenzae, Klebsiella pneumoniae, Klebsiella oxytoca, and Escherichia coli. 1.3 Usage To reduce the development of drug-resistant bacteria and maintain the effectiveness of Teflaro and other antibacterial drugs, Teflaro should be used to treat or prevent infections that are proven or strongly suspected to be caused by susceptible bacteria. Appropriate specimens for microbiological examination should be obtained in order to isolate and identify the causative pathogens and to determine their susceptibility to ceftaroline. When culture and susceptibility information are available, they should be considered in selecting or modifying antibacterial therapy. In the absence of such data, local epidemiology and susceptibility patterns may contribute to the empiric selection of therapy.</t>
  </si>
  <si>
    <t>TEPEZZA</t>
  </si>
  <si>
    <t>1 INDICATIONS AND USAGE TEPEZZA is indicated for the treatment of Thyroid Eye Disease regardless of Thyroid Eye Disease activity or duration. TEPEZZA is an insulin-like growth factor-1 receptor inhibitor indicated for the treatment of Thyroid Eye Disease ( 1 )</t>
  </si>
  <si>
    <t>TEPMETKO</t>
  </si>
  <si>
    <t>1 INDICATIONS AND USAGE TEPMETKO is indicated for the treatment of adult patients with metastatic non-small cell lung cancer (NSCLC) harboring mesenchymal-epithelial transition ( MET ) exon 14 skipping alterations. TEPMETKO is a kinase inhibitor indicated for the treatment of adult patients with metastatic non-small cell lung cancer (NSCLC) harboring mesenchymal-epithelial transition ( MET ) exon 14 skipping alterations. ( 1 )</t>
  </si>
  <si>
    <t>THIOLA EC</t>
  </si>
  <si>
    <t>1 INDICATIONS AND USAGE THIOLA EC is indicated, in combination with high fluid intake, alkali, and diet modification, for the prevention of cystine stone formation in adults and pediatric patients 20 kg and greater with severe homozygous cystinuria, who are not responsive to these measures alone. THIOLA EC is a reducing and complexing thiol indicated, in combination with high fluid intake, alkali, and diet modification, for the prevention of cystine stone formation in adults and pediatric patients 20 kg and greater with severe homozygous cystinuria, who are not responsive to these measures alone. ( 1 )</t>
  </si>
  <si>
    <t>TRACLEER</t>
  </si>
  <si>
    <t>1 INDICATIONS AND USAGE TRACLEER is indicated for the treatment of pulmonary arterial hypertension (PAH) (WHO Group 1): in adults to improve exercise ability and to decrease clinical worsening. Studies establishing effectiveness included predominantly patients with WHO Functional Class II-IV symptoms and etiologies of idiopathic or heritable PAH (60%), PAH associated with connective tissue diseases (21%), and PAH associated with congenital heart disease with left-to-right shunts (18%) [see Clinical Studies (14.1) ] . in pediatric patients aged 3 years and older with idiopathic or congenital PAH to improve pulmonary vascular resistance (PVR), which is expected to result in an improvement in exercise ability. TRACLEER is an endothelin receptor antagonist indicated for the treatment of pulmonary arterial hypertension (PAH) (WHO Group 1): in adults to improve exercise ability and to decrease clinical worsening. Studies establishing effectiveness included predominantly patients with WHO Functional Class II-IV symptoms and etiologies of idiopathic or heritable PAH (60%), PAH associated with connective tissue diseases (21%), and PAH associated with congenital heart disease with left-to-right shunts (18%) ( 1 ). in pediatric patients aged 3 years and older with idiopathic or congenital PAH to improve pulmonary vascular resistance (PVR), which is expected to result in an improvement in exercise ability ( 1 ).</t>
  </si>
  <si>
    <t>TRALEMENT</t>
  </si>
  <si>
    <t>1 INDICATIONS AND USAGE Tralement ® is indicated in adult and pediatric patients weighing at least 10 kg as a source of zinc, copper, manganese, and selenium for parenteral nutrition when oral or enteral nutrition is not possible, insufficient, or contraindicated. Tralement is a combination of trace elements (zinc sulfate, cupric sulfate, manganese sulfate and selenious acid) indicated in adult and pediatric patients weighing at least 10 kg as a source of zinc, copper, manganese, and selenium for parenteral nutrition when oral or enteral nutrition is not possible, insufficient, or contraindicated. ( 1 )</t>
  </si>
  <si>
    <t>TREANDA</t>
  </si>
  <si>
    <t>1 INDICATIONS AND USAGE TREANDA is an alkylating drug indicated for treatment of patients with: Chronic lymphocytic leukemia (CLL). Efficacy relative to first line therapies other than chlorambucil has not been established. ( 1.1 ) Indolent B-cell non-Hodgkin lymphoma (NHL) that has progressed during or within six months of treatment with rituximab or a rituximab-containing regimen. ( 1.2 ) 1.1 Chronic Lymphocytic Leukemia (CLL) TREANDA ® is indicated for the treatment of patients with chronic lymphocytic leukemia. Efficacy relative to first line therapies other than chlorambucil has not been established. 1.2 Non-Hodgkin Lymphoma (NHL) TREANDA is indicated for the treatment of patients with indolent B-cell non-Hodgkin lymphoma that has progressed during or within six months of treatment with rituximab or a rituximab-containing regimen.</t>
  </si>
  <si>
    <t>TRELSTAR</t>
  </si>
  <si>
    <t>1 INDICATIONS AND USAGE TRELSTAR is indicated for the palliative treatment of advanced prostate cancer [ see Clinical Studies (14) ]. TRELSTAR is a gonadotropin releasing hormone (GnRH) agonist indicated for the palliative treatment of advanced prostate cancer. ( 1 )</t>
  </si>
  <si>
    <t>TREMFYA</t>
  </si>
  <si>
    <t>1 INDICATIONS AND USAGE TREMFYA is an interleukin-23 blocker indicated for the treatment of adult patients with: moderate-to-severe plaque psoriasis who are candidates for systemic therapy or phototherapy ( 1.1 ) active psoriatic arthritis. ( 1.2 ) 1.1 Plaque Psoriasis TREMFYA is indicated for the treatment of adults with moderate-to-severe plaque psoriasis who are candidates for systemic therapy or phototherapy. 1.2 Psoriatic Arthritis TREMFYA is indicated for the treatment of adult patients with active psoriatic arthritis.</t>
  </si>
  <si>
    <t>TRIKAFTA</t>
  </si>
  <si>
    <t>1 INDICATIONS AND USAGE TRIKAFTA is indicated for the treatment of cystic fibrosis (CF) in patients aged 2 years and older who have at least one F508del mutation in the cystic fibrosis transmembrane conductance regulator (CFTR) gene or a mutation in the CFTR gene that is responsive based on in vitro data [see Clinical Pharmacology (12.1) ] . If the patient's genotype is unknown, an FDA-cleared CF mutation test should be used to confirm the presence of at least one F508del mutation or a mutation that is responsive based on in vitro data. TRIKAFTA is a combination of ivacaftor, a CFTR potentiator, tezacaftor, and elexacaftor indicated for the treatment of cystic fibrosis (CF) in patients aged 2 years and older who have at least one F508del mutation in the CFTR gene or a mutation in the CFTR gene that is responsive based on in vitro data. If the patient's genotype is unknown, an FDA-cleared CF mutation test should be used to confirm the presence of at least one F508del mutation or a mutation that is responsive based on in vitro data. ( 1 )</t>
  </si>
  <si>
    <t>TRISENOX</t>
  </si>
  <si>
    <t>1 INDICATIONS AND USAGE TRISENOX is an arsenical indicated: In combination with tretinoin for treatment of adults with newly-diagnosed low-risk acute promyelocytic leukemia (APL) whose APL is characterized by the presence of the t(15;17) translocation or PML/RAR-alpha gene expression. ( 1.1 ) For induction of remission and consolidation in patients with APL who are refractory to, or have relapsed from, retinoid and anthracycline chemotherapy, and whose APL is characterized by the presence of the t(15;17) translocation or PML/RAR-alpha gene expression. ( 1.2 ) 1.1 Newly-Diagnosed Low-Risk APL TRISENOX is indicated in combination with tretinoin for treatment of adults with newly-diagnosed low-risk acute promyelocytic leukemia (APL) whose APL is characterized by the presence of the t(15;17) translocation or PML/RAR-alpha gene expression. 1.2 Relapsed or Refractory APL TRISENOX is indicated for induction of remission and consolidation in patients with APL who are refractory to, or have relapsed from, retinoid and anthracycline chemotherapy, and whose APL is characterized by the presence of the t(15;17) translocation or PML/RAR-alpha gene expression.</t>
  </si>
  <si>
    <t>TRODELVY</t>
  </si>
  <si>
    <t>1 INDICATIONS AND USAGE TRODELVY is a Trop-2-directed antibody and topoisomerase inhibitor conjugate indicated for the treatment of adult patients with: Locally Advanced or Metastatic Breast Cancer Unresectable locally advanced or metastatic triple-negative breast cancer (mTNBC) who have received two or more prior systemic therapies, at least one of them for metastatic disease. ( 1.1 , 14.1 ) Unresectable locally advanced or metastatic hormone receptor (HR)-positive, human epidermal growth factor receptor 2 (HER2)-negative (IHC 0, IHC 1+ or IHC 2+/ISH–) breast cancer who have received endocrine-based therapy and at least two additional systemic therapies in the metastatic setting. ( 1.1 , 14.2 ) Locally Advanced or Metastatic Urothelial Cancer Locally advanced or metastatic urothelial cancer (mUC) who have previously received a platinum-containing chemotherapy and either programmed death receptor-1 (PD-1) or programmed death-ligand 1 (PD-L1) inhibitor. a ( 1.2 ) a This indication is approved under accelerated approval based on tumor response rate and duration of response [see Clinical Studies (14.3) ] . Continued approval for this indication may be contingent upon verification and description of clinical benefit in a confirmatory trial. 1.1 Locally Advanced or Metastatic Breast Cancer TRODELVY is indicated for the treatment of adult patients with unresectable locally advanced or metastatic triple-negative breast cancer (mTNBC) who have received two or more prior systemic therapies, at least one of them for metastatic disease. TRODELVY is indicated for the treatment of adult patients with unresectable locally advanced or metastatic hormone receptor (HR)-positive, human epidermal growth factor receptor 2 (HER2)-negative (IHC 0, IHC 1+ or IHC 2+/ISH–) breast cancer who have received endocrine-based therapy and at least two additional systemic therapies in the metastatic setting. 1.2 Locally Advanced or Metastatic Urothelial Cancer TRODELVY is indicated for the treatment of adult patients with locally advanced or metastatic urothelial cancer (mUC) who have previously received a platinum-containing chemotherapy and either programmed death receptor-1 (PD-1) or programmed death-ligand 1 (PD-L1) inhibitor. This indication is approved under accelerated approval based on tumor response rate and duration of response [see Clinical Studies (14.3) ] . Continued approval for this indication may be contingent upon verification and description of clinical benefit in a confirmatory trial.</t>
  </si>
  <si>
    <t>TROGARZO</t>
  </si>
  <si>
    <t>1 INDICATIONS AND USAGE TROGARZO, in combination with other antiretroviral(s), is indicated for the treatment of human immunodeficiency virus type 1 (HIV-1) infection in heavily treatment-experienced adults with multidrug resistant HIV-1 infection failing their current antiretroviral regimen. TROGARZO, a CD4-directed post-attachment HIV-1 inhibitor, in combination with other antiretroviral(s), is indicated for the treatment of human immunodeficiency virus type 1 (HIV-1) infection in heavily treatment-experienced adults with multidrug resistant HIV-1 infection failing their current antiretroviral regimen.</t>
  </si>
  <si>
    <t>TRUSELTIQ</t>
  </si>
  <si>
    <t>1. INDICATIONS AND USAGE TRUSELTIQ is indicated for the treatment of adults with previously treated, unresectable locally advanced or metastatic cholangiocarcinoma with a fibroblast growth factor receptor 2 (FGFR2) fusion or other rearrangement as detected by an FDA-approved test [see Dosage and Administration ( 2.1 )] . This indication is approved under accelerated approval based on overall response rate and duration of response [see Clinical Studies ( 14.1 )] . Continued approval for this indication may be contingent upon verification and description of clinical benefit in a confirmatory trial(s). TRUSELTIQ is a kinase inhibitor indicated for the treatment of adults with previously treated, unresectable locally advanced or metastatic cholangiocarcinoma with a fibroblast growth factor receptor 2 (FGFR2) fusion or other rearrangement as detected by an FDA-approved test. ( 1 , 2.1 ) This indication is approved under accelerated approval based on overall response rate and duration of response. Continued approval for this indication may be contingent upon verification and description of clinical benefit in confirmatory trial(s). ( 1 )</t>
  </si>
  <si>
    <t>TRUXIMA</t>
  </si>
  <si>
    <t>1 INDICATIONS AND USAGE TRUXIMA (rituximab-abbs) is a CD20-directed cytolytic antibody indicated for the treatment of adult patients with: Non-Hodgkin's Lymphoma (NHL) ( 1.1 ). Relapsed or refractory, low grade or follicular, CD20-positive B-cell NHL as a single agent. Previously untreated follicular, CD20-positive, B-cell NHL in combination with first line chemotherapy and, in patients achieving a complete or partial response to a rituximab product in combination with chemotherapy, as single-agent maintenance therapy. Non-progressing (including stable disease), low-grade, CD20-positive, B-cell NHL as a single agent after first-line cyclophosphamide, vincristine, and prednisone (CVP) chemotherapy. Previously untreated diffuse large B-cell, CD20-positive NHL in combination with (cyclophosphamide, doxorubicin, vincristine, and prednisone) (CHOP) or other anthracycline-based chemotherapy regimens. Chronic Lymphocytic Leukemia (CLL) ( 1.2 ). Previously untreated and previously treated CD20-positive CLL in combination with fludarabine and cyclophosphamide (FC). Rheumatoid Arthritis (RA) in combination with methotrexate in adult patients with moderately-to severely-active RA who have inadequate response to one or more TNF antagonist therapies ( 1.3 ). Granulomatosis with Polyangiitis (GPA) (Wegener’s Granulomatosis) and Microscopic Polyangiitis (MPA) in adult patients in combination with glucocorticoids ( 1.4 ). 1.1 Non–Hodgkin's Lymphoma (NHL) TRUXIMA (rituximab-abbs) is indicated for the treatment of adult patients with: Relapsed or refractory, low-grade or follicular, CD20-positive, B-cell NHL as a single agent. Previously untreated follicular, CD20-positive, B-cell NHL in combination with first line chemotherapy and, in patients achieving a complete or partial response to a rituximab product in combination with chemotherapy, as single-agent maintenance therapy. Non-progressing (including stable disease), low-grade, CD20-positive, B-cell NHL as a single agent after first-line cyclophosphamide, vincristine, and prednisone (CVP) chemotherapy. Previously untreated diffuse large B-cell, CD20-positive NHL in combination with cyclophosphamide, doxorubicin, vincristine, prednisone (CHOP) or other anthracycline-based chemotherapy regimens. 1.2 Chronic Lymphocytic Leukemia (CLL) TRUXIMA is indicated, in combination with fludarabine and cyclophosphamide (FC), for the treatment of adult patients with previously untreated and previously treated CD20-positive CLL. 1.3 Rheumatoid Arthritis (RA) TRUXIMA, in combination with methotrexate, is indicated for the treatment of adult patients with moderately- to severely-active rheumatoid arthritis who have had an inadequate response to one or more TNF antagonist therapies. 1.4 Granulomatosis with Polyangiitis (GPA) (Wegener’s Granulomatosis) and Microscopic Polyangiitis (MPA) TRUXIMA, in combination with glucocorticoids, is indicated for the treatment of adult patients with Granulomatosis with Polyangiitis (GPA) (Wegener’s Granulomatosis) and Microscopic Polyangiitis (MPA).</t>
  </si>
  <si>
    <t>TUKYSA</t>
  </si>
  <si>
    <t>1 INDICATIONS AND USAGE TUKYSA is a kinase inhibitor indicated: in combination with trastuzumab and capecitabine for treatment of adult patients with advanced unresectable or metastatic HER2-positive breast cancer, including patients with brain metastases, who have received one or more prior anti-HER2-based regimens in the metastatic setting. ( 1.1 ) in combination with trastuzumab for the treatment of adult patients with RAS wild-type HER2-positive unresectable or metastatic colorectal cancer that has progressed following treatment with fluoropyrimidine-, oxaliplatin-, and irinotecan-based chemotherapy. ( 1.2 ) This indication is approved under accelerated approval based on tumor response rate and durability of response [see Clinical Studies ( 14.2 )]. Continued approval for this indication may be contingent upon verification and description of clinical benefit in confirmatory trials. 1.1 Metastatic Breast Cancer TUKYSA is indicated in combination with trastuzumab and capecitabine for treatment of adult patients with advanced unresectable or metastatic HER2-positive breast cancer, including patients with brain metastases, who have received one or more prior anti-HER2-based regimens in the metastatic setting. 1.2 Unresectable or Metastatic Colorectal Cancer TUKYSA is indicated in combination with trastuzumab for the treatment of adult patients with RAS wild-type, HER2-positive unresectable or metastatic colorectal cancer that has progressed following treatment with fluoropyrimidine-, oxaliplatin-, and irinotecan-based chemotherapy. This indication is approved under accelerated approval based on tumor response rate and durability of response [see Clinical Studies ( 14.2 )]. Continued approval for this indication may be contingent upon verification and description of clinical benefit in confirmatory trials.</t>
  </si>
  <si>
    <t>TURALIO</t>
  </si>
  <si>
    <t>1 INDICATIONS AND USAGE TURALIO is indicated for the treatment of adult patients with symptomatic tenosynovial giant cell tumor (TGCT) associated with severe morbidity or functional limitations and not amenable to improvement with surgery. TURALIO is a kinase inhibitor indicated for the treatment of adult patients with symptomatic tenosynovial giant cell tumor (TGCT) associated with severe morbidity or functional limitations and not amenable to improvement with surgery. ( 1 )</t>
  </si>
  <si>
    <t>TYKERB</t>
  </si>
  <si>
    <t>1 INDICATIONS AND USAGE TYKERB ® is indicated in combination with: • capecitabine for the treatment of patients with advanced or metastatic breast cancer whose tumors overexpress HER2 and who have received prior therapy including an anthracycline, a taxane, and trastuzumab. Limitation of Use: Patients should have disease progression on trastuzumab prior to initiation of treatment with TYKERB in combination with capecitabine. • letrozole for the treatment of postmenopausal women with hormone receptor-positive metastatic breast cancer that overexpresses the HER2 receptor for whom hormonal therapy is indicated. TYKERB in combination with an aromatase inhibitor has not been compared to a trastuzumab-containing chemotherapy regimen for the treatment of metastatic breast cancer. TYKERB, a kinase inhibitor, is indicated in combination with: ( 1 ) • capecitabine, for the treatment of patients with advanced or metastatic breast cancer whose tumors overexpress HER2 and who have received prior therapy including an anthracycline, a taxane, and trastuzumab. Limitation of Use: Patients should have disease progression on trastuzumab prior to initiation of treatment with TYKERB in combination with capecitabine. • letrozole for the treatment of postmenopausal women with hormone receptor-positive metastatic breast cancer that overexpresses the HER2 receptor for whom hormonal therapy is indicated. TYKERB in combination with an aromatase inhibitor has not been compared to a trastuzumab-containing chemotherapy regimen for the treatment of metastatic breast cancer.</t>
  </si>
  <si>
    <t>TYVASO</t>
  </si>
  <si>
    <t>1 INDICATIONS AND USAGE Tyvaso is a prostacyclin mimetic indicated for the treatment of: Pulmonary arterial hypertension (PAH; WHO Group 1) to improve exercise ability. Studies establishing effectiveness predominately included patients with NYHA Functional Class III symptoms and etiologies of idiopathic or heritable PAH (56%) or PAH associated with connective tissue diseases (33%). ( 1.1 ) Pulmonary hypertension associated with interstitial lung disease (PH-ILD; WHO Group 3) to improve exercise ability. The study establishing effectiveness predominately included patients with etiologies of idiopathic interstitial pneumonia (IIP) (45%) inclusive of idiopathic pulmonary fibrosis (IPF), combined pulmonary fibrosis and emphysema (CPFE) (25%), and WHO Group 3 connective tissue disease (22%). ( 1.2 ) 1.1 Pulmonary Arterial Hypertension Tyvaso is indicated for the treatment of pulmonary arterial hypertension (PAH; WHO Group 1) to improve exercise ability. Studies establishing effectiveness predominately included patients with NYHA Functional Class III symptoms and etiologies of idiopathic or heritable PAH (56%) or PAH associated with connective tissue diseases (33%). The effects diminish over the minimum recommended dosing interval of 4 hours; treatment timing can be adjusted for planned activities. While there are long-term data on use of treprostinil by other routes of administration, nearly all controlled clinical experience with inhaled treprostinil has been on a background of bosentan (an endothelin receptor antagonist) or sildenafil (a phosphodiesterase type 5 inhibitor). The controlled clinical experience was limited to 12 weeks in duration [see Clinical Studies (14) ] . 1.2 Pulmonary Hypertension Associated with ILD Tyvaso is indicated for the treatment of pulmonary hypertension associated with interstitial lung disease (PH-ILD; WHO Group 3) to improve exercise ability. The study establishing effectiveness predominately included patients with etiologies of idiopathic interstitial pneumonia (IIP) (45%) inclusive of idiopathic pulmonary fibrosis (IPF), combined pulmonary fibrosis and emphysema (CPFE) (25%), and WHO Group 3 connective tissue disease (22%) [see Clinical Studies (14) ] .</t>
  </si>
  <si>
    <t>ULTOMIRIS</t>
  </si>
  <si>
    <t>Hematological Disorders, Autoimmune Disorders</t>
  </si>
  <si>
    <t>1 INDICATIONS AND USAGE ULTOMIRIS is a complement inhibitor indicated for: the treatment of adult and pediatric patients one month of age and older with paroxysmal nocturnal hemoglobinuria (PNH). ( 1.1 ) the treatment of adult and pediatric patients one month of age and older with atypical hemolytic uremic syndrome (aHUS) to inhibit complement-mediated thrombotic microangiopathy (TMA). ( 1.2 ) Limitations of Use: ULTOMIRIS is not indicated for the treatment of patients with Shiga toxin E. coli related hemolytic uremic syndrome (STEC-HUS). the treatment of adult patients with generalized myasthenia gravis (gMG) who are anti-acetylcholine receptor (AChR) antibody-positive. ( 1.3 ) the treatment of adult patients with neuromyelitis optica spectrum disorder (NMOSD) who are anti-aquaporin-4 (AQP4) antibody-positive. ( 1.4 ) 1.1 Paroxysmal Nocturnal Hemoglobinuria ULTOMIRIS is indicated for the treatment of adult and pediatric patients one month of age and older with paroxysmal nocturnal hemoglobinuria (PNH). 1.2 Atypical Hemolytic Uremic Syndrome ULTOMIRIS is indicated for the treatment of adult and pediatric patients one month of age and older with atypical hemolytic uremic syndrome (aHUS) to inhibit complement-mediated thrombotic microangiopathy (TMA). Limitations of Use: ULTOMIRIS is not indicated for the treatment of patients with Shiga toxin E. coli related hemolytic uremic syndrome (STEC-HUS). 1.3 Generalized Myasthenia Gravis ULTOMIRIS is indicated for the treatment of adult patients with generalized myasthenia gravis (gMG) who are anti-acetylcholine receptor (AChR) antibody-positive. 1.4 Neuromyelitis Optica Spectrum Disorder ULTOMIRIS is indicated for the treatment of adult patients with neuromyelitis optica spectrum disorder (NMOSD) who are anti-aquaporin-4 (AQP4) antibody positive.</t>
  </si>
  <si>
    <t>UPTRAVI</t>
  </si>
  <si>
    <t>1 INDICATIONS AND USAGE UPTRAVI is a prostacyclin receptor agonist indicated for the treatment of pulmonary arterial hypertension (PAH, WHO Group I) to delay disease progression and reduce the risk of hospitalization for PAH. ( 1.1 ) 1.1 Pulmonary Arterial Hypertension UPTRAVI is indicated for the treatment of pulmonary arterial hypertension (PAH, WHO Group I) to delay disease progression and reduce the risk of hospitalization for PAH. Effectiveness of UPTRAVI tablets was established in a long-term study in PAH patients with WHO Functional Class II–III symptoms. Patients had idiopathic and heritable PAH (58%), PAH associated with connective tissue disease (29%), PAH associated with congenital heart disease with repaired shunts (10%) [see Clinical Studies (14.1) ] .</t>
  </si>
  <si>
    <t>VECTIBIX</t>
  </si>
  <si>
    <t>1 INDICATIONS AND USAGE Vectibix is an epidermal growth factor receptor (EGFR) antagonist indicated for the treatment of wild-type RAS (defined as wild-type in both KRAS and NRAS as determined by an FDA-approved test for this use ) metastatic colorectal cancer (mCRC): In combination with FOLFOX for first-line treatment. ( 1.1 , 14.2 ) As monotherapy following disease progression after prior treatment with fluoropyrimidine, oxaliplatin, and irinotecan-containing chemotherapy. ( 1.1 , 14.1 ) Limitation of Use: Vectibix is not indicated for the treatment of patients with RAS -mutant mCRC or for whom RAS mutation status is unknown. ( 1.1 , 2.1 , 5.2 , 12.1 ) 1.1 Metastatic Colorectal Cancer Vectibix is indicated for the treatment of patients with wild-type RAS (defined as wild-type in both KRAS and NRAS as determined by an FDA-approved test for this use) metastatic colorectal cancer (mCRC) [see Dos age and Administration ( 2.1 )] : • As first-line therapy in combination with FOLFOX [ see Clinical Studies ( 14.2 )] . • As monotherapy following disease progression after prior treatment with fluoropyrimidine-, oxaliplatin-, and irinotecan-containing chemotherapy [see Clinical Studies ( 14.1 )] . Limitation of Use: Vectibix is not indicated for the treatment of patients with RAS -mutant mCRC or for whom RAS mutation status is unknown [see Dosage and Administration ( 2.1 ) , Warnings and Precautions ( 5.2 ) , and Clinical Pharmacology ( 12.1 ) ].</t>
  </si>
  <si>
    <t>VENCLEXTA</t>
  </si>
  <si>
    <t>1 INDICATIONS AND USAGE VENCLEXTA is a BCL-2 inhibitor indicated: For the treatment of adult patients with chronic lymphocytic leukemia (CLL) or small lymphocytic lymphoma (SLL). ( 1.1 ) In combination with azacitidine, or decitabine, or low-dose cytarabine for the treatment of newly diagnosed acute myeloid leukemia (AML) in adults 75 years or older, or who have comorbidities that preclude use of intensive induction chemotherapy. ( 1.2 ) 1.1 Chronic Lymphocytic Leukemia/Small Lymphocytic Lymphoma VENCLEXTA is indicated for the treatment of adult patients with chronic lymphocytic leukemia (CLL) or small lymphocytic lymphoma (SLL). 1.2 Acute Myeloid Leukemia VENCLEXTA is indicated in combination with azacitidine, or decitabine, or low-dose cytarabine for the treatment of newly diagnosed acute myeloid leukemia (AML) in adults 75 years or older, or who have comorbidities that preclude use of intensive induction chemotherapy.</t>
  </si>
  <si>
    <t>VERZENIO</t>
  </si>
  <si>
    <t>1 INDICATIONS AND USAGE VERZENIO ® is a kinase inhibitor indicated: in combination with endocrine therapy (tamoxifen or an aromatase inhibitor) for the adjuvant treatment of adult patients with hormone receptor (HR)-positive, human epidermal growth factor receptor 2 (HER2)-negative, node-positive, early breast cancer at high risk of recurrence. ( 1.1 , 14.1 ) in combination with an aromatase inhibitor as initial endocrine-based therapy for the treatment of adult patients with hormone receptor (HR)-positive, human epidermal growth factor receptor 2 (HER2)-negative advanced or metastatic breast cancer. ( 1.2 ) in combination with fulvestrant for the treatment of adult patients with hormone receptor (HR)-positive, human epidermal growth factor receptor 2 (HER2)-negative advanced or metastatic breast cancer with disease progression following endocrine therapy. ( 1.2 ) as monotherapy for the treatment of adult patients with HR-positive, HER2-negative advanced or metastatic breast cancer with disease progression following endocrine therapy and prior chemotherapy in the metastatic setting. ( 1.2 ) 1.1 Early Breast Cancer VERZENIO ® (abemaciclib) is indicated: in combination with endocrine therapy (tamoxifen or an aromatase inhibitor) for the adjuvant treatment of adult patients with hormone receptor (HR)-positive, human epidermal growth factor receptor 2 (HER2)-negative, node-positive, early breast cancer at high risk of recurrence [see Clinical Studies ( 14.1 )]. 1.2 Advanced or Metastatic Breast Cancer VERZENIO (abemaciclib) is indicated: in combination with an aromatase inhibitor as initial endocrine-based therapy for the treatment of adult patients with hormone receptor (HR)-positive, human epidermal growth factor receptor 2 (HER2)-negative advanced or metastatic breast cancer. in combination with fulvestrant for the treatment of adult patients with hormone receptor (HR)-positive, human epidermal growth factor receptor 2 (HER2)-negative advanced or metastatic breast cancer with disease progression following endocrine therapy. as monotherapy for the treatment of adult patients with HR-positive, HER2-negative advanced or metastatic breast cancer with disease progression following endocrine therapy and prior chemotherapy in the metastatic setting.</t>
  </si>
  <si>
    <t>VIMIZIM</t>
  </si>
  <si>
    <t>1 INDICATIONS AND USAGE Vimizim (elosulfase alfa) is indicated for patients with Mucopolysaccharidosis type IVA (MPS IVA; Morquio A syndrome). Vimizim is a hydrolytic lysosomal glycosaminoglycan (GAG)-specific enzyme indicated for patients with Mucopolysaccharidosis type IVA (MPS IVA; Morquio A syndrome) ( 1 ).</t>
  </si>
  <si>
    <t>VITRAKVI</t>
  </si>
  <si>
    <t>1 INDICATIONS AND USAGE VITRAKVI is indicated for the treatment of adult and pediatric patients with solid tumors that: • have a neurotrophic receptor tyrosine kinase ( NTRK ) gene fusion without a known acquired resistance mutation, • are metastatic or where surgical resection is likely to result in severe morbidity, and • have no satisfactory alternative treatments or that have progressed following treatment. Select patients for therapy based on an FDA-approved test [see Dosage and Administration ( 2.1 )]. This indication is approved under accelerated approval based on overall response rate and duration of response [see Clinical Studies ( 14 )] . Continued approval for this indication may be contingent upon verification and description of clinical benefit in confirmatory trials. VITRAKVI is a kinase inhibitor indicated for the treatment of adult and pediatric patients with solid tumors that: • have a neurotrophic receptor tyrosine kinase ( NTRK ) gene fusion without a known acquired resistance mutation, • are metastatic or where surgical resection is likely to result in severe morbidity, and • have no satisfactory alternative treatments or that have progressed following treatment. Select patients for therapy based on an FDA-approved test. ( 1 , 2.1 ) This indication is approved under accelerated approval based on overall response rate and duration of response. Continued approval for this indication may be contingent upon verification and description of clinical benefit in confirmatory trials ( 1 , 14 ).</t>
  </si>
  <si>
    <t>VONVENDI</t>
  </si>
  <si>
    <t>INDICATIONS AND USAGE VONVENDI [von Willebrand factor (recombinant)] is a recombinant von Willebrand factor (rVWF) indicated for use in adults (age 18 and older) diagnosed with von Willebrand disease (VWD) for on-demand treatment and control of bleeding episodes, perioperative management of bleeding, and routine prophylaxis to reduce the frequency of bleeding episodes in patients with severe Type 3 von Willebrand disease receiving on-demand therapy.</t>
  </si>
  <si>
    <t>VOSEVI</t>
  </si>
  <si>
    <t>1 INDICATIONS AND USAGE VOSEVI is indicated for the treatment of adult patients with chronic hepatitis C virus (HCV) infection without cirrhosis or with compensated cirrhosis (Child-Pugh A) who have [see Dosage and Administration (2.2) and Clinical Studies (14) ]: genotype 1, 2, 3, 4, 5, or 6 infection and have previously been treated with an HCV regimen containing an NS5A inhibitor. genotype 1a or 3 infection and have previously been treated with an HCV regimen containing sofosbuvir without an NS5A inhibitor. Additional benefit of VOSEVI over sofosbuvir/velpatasvir was not shown in adults with genotype 1b, 2, 4, 5, or 6 infection previously treated with sofosbuvir without an NS5A inhibitor. VOSEVI is a fixed-dose combination of sofosbuvir, a hepatitis C virus (HCV) nucleotide analog NS5B polymerase inhibitor, velpatasvir, an HCV NS5A inhibitor, and voxilaprevir, an HCV NS3/4A protease inhibitor, and is indicated for the treatment of adult patients with chronic HCV infection without cirrhosis or with compensated cirrhosis (Child-Pugh A) who have ( 1 , 2.2 , 14 ): genotype 1, 2, 3, 4, 5, or 6 infection and have previously been treated with an HCV regimen containing an NS5A inhibitor. genotype 1a or 3 infection and have previously been treated with an HCV regimen containing sofosbuvir without an NS5A inhibitor. Additional benefit of VOSEVI over sofosbuvir/velpatasvir was not shown in adults with genotype 1b, 2, 4, 5, or 6 infection previously treated with sofosbuvir without an NS5A inhibitor.</t>
  </si>
  <si>
    <t>VUMERITY</t>
  </si>
  <si>
    <t>1 INDICATIONS AND USAGE VUMERITY is indicated for the treatment of relapsing forms of multiple sclerosis (MS), to include clinically isolated syndrome, relapsing-remitting disease, and active secondary progressive disease, in adults. VUMERITY is indicated for the treatment of relapsing forms of multiple sclerosis (MS), to include clinically isolated syndrome, relapsing-remitting disease, and active secondary progressive disease, in adults. ( 1 )</t>
  </si>
  <si>
    <t>VYNDAMAX</t>
  </si>
  <si>
    <t>1. INDICATIONS AND USAGE VYNDAQEL and VYNDAMAX are indicated for the treatment of the cardiomyopathy of wild-type or hereditary transthyretin-mediated amyloidosis (ATTR-CM) in adults to reduce cardiovascular mortality and cardiovascular-related hospitalization. VYNDAQEL and VYNDAMAX are transthyretin stabilizers indicated for the treatment of the cardiomyopathy of wild-type or hereditary transthyretin-mediated amyloidosis in adults to reduce cardiovascular mortality and cardiovascular-related hospitalization. ( 1 )</t>
  </si>
  <si>
    <t>VYNDAQEL</t>
  </si>
  <si>
    <t>VYONDYS 53</t>
  </si>
  <si>
    <t>1 INDICATIONS AND USAGE VYONDYS 53 is indicated for the treatment of Duchenne muscular dystrophy (DMD) in patients who have a confirmed mutation of the DMD gene that is amenable to exon 53 skipping. This indication is approved under accelerated approval based on an increase in dystrophin production in skeletal muscle observed in patients treated with VYONDYS 53 [see Clinical Studies ( 14 )] . Continued approval for this indication may be contingent upon verification of a clinical benefit in confirmatory trials. VYONDYS 53 is an antisense oligonucleotide indicated for the treatment of Duchenne muscular dystrophy (DMD) in patients who have a confirmed mutation of the DMD gene that is amenable to exon 53 skipping. This indication is approved under accelerated approval based on an increase in dystrophin production in skeletal muscle observed in patients treated with VYONDYS 53. Continued approval for this indication may be contingent upon verification of a clinical benefit in confirmatory trials. ( 1 )</t>
  </si>
  <si>
    <t>WAKIX</t>
  </si>
  <si>
    <t>Sleep Disorders</t>
  </si>
  <si>
    <t>1 INDICATIONS AND USAGE WAKIX is indicated for the: treatment of excessive daytime sleepiness (EDS) or cataplexy in adult patients with narcolepsy. treatment of excessive daytime sleepiness (EDS) in pediatric patients 6 years of age and older with narcolepsy. WAKIX is a histamine-3 (H3) receptor antagonist/inverse agonist indicated for the: treatment of excessive daytime sleepiness (EDS) or cataplexy in adult patients with narcolepsy ( 1 ) treatment of excessive daytime sleepiness (EDS) in pediatric patients 6 years of age and older with narcolepsy ( 1 )</t>
  </si>
  <si>
    <t>WELIREG</t>
  </si>
  <si>
    <t>Genetic Disorders, Cancer</t>
  </si>
  <si>
    <t>1 INDICATIONS AND USAGE WELIREG is a hypoxia-inducible factor inhibitor indicated: von Hippel-Lindau (VHL) disease for treatment of adult patients with von Hippel-Lindau (VHL) disease who require therapy for associated renal cell carcinoma (RCC), central nervous system (CNS) hemangioblastomas, or pancreatic neuroendocrine tumors (pNET), not requiring immediate surgery. ( 1.1 ) Advanced Renal Cell Carcinoma (RCC) for treatment of adult patients with advanced renal cell carcinoma (RCC) following a programmed death receptor-1 (PD-1) or programmed death-ligand 1 (PD-L1) inhibitor and a vascular endothelial growth factor tyrosine kinase inhibitor (VEGF-TKI). ( 1.2 ) 1.1 von Hippel-Lindau (VHL) disease WELIREG is indicated for treatment of adult patients with von Hippel-Lindau (VHL) disease who require therapy for associated renal cell carcinoma (RCC), central nervous system (CNS) hemangioblastomas, or pancreatic neuroendocrine tumors (pNET), not requiring immediate surgery. 1.2 Advanced Renal Cell Carcinoma (RCC) WELIREG is indicated for the treatment of adult patients with advanced renal cell carcinoma (RCC) following a programmed death receptor-1 (PD-1) or programmed death-ligand 1 (PD-L1) inhibitor and a vascular endothelial growth factor tyrosine kinase inhibitor (VEGF-TKI).</t>
  </si>
  <si>
    <t>XALKORI</t>
  </si>
  <si>
    <t>1 INDICATIONS AND USAGE XALKORI is a kinase inhibitor indicated for the treatment of • adult patients with metastatic non-small cell lung cancer (NSCLC) whose tumors are anaplastic lymphoma kinase (ALK) or ROS1-positive as detected by an FDA-approved test. ( 1.1 , 2.1 ) • pediatric patients 1 year of age and older and young adults with relapsed or refractory, systemic anaplastic large cell lymphoma (ALCL) that is ALK-positive. ( 1.2 , 2.3 ) o Limitations of Use: The safety and efficacy of XALKORI have not been established in older adults with relapsed or refractory, systemic ALK-positive ALCL. • adult and pediatric patients 1 year of age and older with unresectable, recurrent, or refractory inflammatory myofibroblastic tumor (IMT) that is ALK-positive. ( 1.3 , 2.3 ) 1.1 ALK- or ROS1-Positive Metastatic Non-Small Cell Lung Cancer XALKORI is indicated for the treatment of adult patients with metastatic non-small cell lung cancer (NSCLC) whose tumors are anaplastic lymphoma kinase (ALK) or ROS1-positive as detected by an FDA-approved test [see Dosage and Administration (2.1) ] . 1.2 Relapsed or Refractory, Systemic ALK-Positive Anaplastic Large Cell Lymphoma XALKORI is indicated for the treatment of pediatric patients 1 year of age and older and young adults with relapsed or refractory, systemic anaplastic large cell lymphoma (ALCL) that is ALK-positive . Limitations of Use : The safety and efficacy of XALKORI have not been established in older adults with relapsed or refractory, systemic ALK-positive ALCL. 1.3 Unresectable, Recurrent, or Refractory ALK-Positive Inflammatory Myofibroblastic Tumor XALKORI is indicated for the treatment of adult and pediatric patients 1 year of age and older with unresectable, recurrent, or refractory inflammatory myofibroblastic tumor (IMT) that is ALK-positive.</t>
  </si>
  <si>
    <t>XEMBIFY</t>
  </si>
  <si>
    <t>INDICATIONS AND USAGE XEMBIFY is a 20% subcutaneous immune globulin (SCIG) replacement therapy indicated for the treatment of primary humoral immunodeficiency disease (PI) in patients 2 years of age and older.</t>
  </si>
  <si>
    <t>XEOMIN</t>
  </si>
  <si>
    <t>Neurological Disorders, Dermatological Disorders</t>
  </si>
  <si>
    <t>1 INDICATIONS AND USAGE XEOMIN is an acetylcholine release inhibitor and neuromuscular blocking agent indicated for the treatment or improvement of: Chronic sialorrhea in patients 2 years of age and older ( 1.1 ) Upper limb spasticity in adults ( 1.2 ) Upper limb spasticity in pediatric patients 2 to 17 years of age, excluding spasticity caused by cerebral palsy ( 1.2 ) Cervical dystonia in adults ( 1.3 ) Blepharospasm in adults ( 1.4 ) Temporary improvement in the appearance of moderate to severe glabellar lines with corrugator and/or procerus muscle activity in adults ( 1.5 ) 1.1 Chronic Sialorrhea XEOMIN is indicated for the treatment of chronic sialorrhea in patients 2 years of age and older. 1.2 Upper Limb Spasticity Upper Limb Spasticity in Adult Patients XEOMIN is indicated for the treatment of upper limb spasticity in adult patients. Upper Limb Spasticity in Pediatric Patients, Excluding Spasticity Caused by Cerebral Palsy XEOMIN is indicated for the treatment of upper limb spasticity in pediatric patients 2 to 17 years of age, excluding spasticity caused by cerebral palsy. 1.3 Cervical Dystonia XEOMIN is indicated for the treatment of cervical dystonia in adult patients. 1.4 Blepharospasm XEOMIN is indicated for the treatment of blepharospasm in adult patients. 1.5 Glabellar Lines XEOMIN is indicated for the temporary improvement in the appearance of moderate to severe glabellar lines associated with corrugator and/or procerus muscle activity in adult patients.</t>
  </si>
  <si>
    <t>XOFIGO</t>
  </si>
  <si>
    <t>1 INDICATIONS AND USAGE Xofigo is indicated for the treatment of patients with castration-resistant prostate cancer, symptomatic bone metastases and no known visceral metastatic disease. Xofigo is an alpha particle-emitting radioactive therapeutic agent indicated for the treatment of patients with castration-resistant prostate cancer, symptomatic bone metastases and no known visceral metastatic disease. ( 1 )</t>
  </si>
  <si>
    <t>XOSPATA</t>
  </si>
  <si>
    <t>1 INDICATIONS AND USAGE XOSPATA is a kinase inhibitor indicated for the treatment of adult patients who have relapsed or refractory acute myeloid leukemia (AML) with a FLT3 mutation as detected by an FDA-approved test. ( 1.1 ) 1.1 Relapsed or Refractory Acute Myeloid Leukemia XOSPATA is indicated for the treatment of adult patients who have relapsed or refractory acute myeloid leukemia (AML) with a FMS-like tyrosine kinase 3 (FLT3) mutation as detected by an FDA-approved test.</t>
  </si>
  <si>
    <t>XPOVIO</t>
  </si>
  <si>
    <t>1 INDICATIONS AND USAGE XPOVIO is a nuclear export inhibitor indicated: In combination with bortezomib and dexamethasone for the treatment of adult patients with multiple myeloma who have received at least one prior therapy ( 1.1 ). In combination with dexamethasone for the treatment of adult patients with relapsed or refractory multiple myeloma who have received at least four prior therapies and whose disease is refractory to at least two proteasome inhibitors, at least two immunomodulatory agents, and an anti-CD38 monoclonal antibody ( 1.1 ). For the treatment of adult patients with relapsed or refractory diffuse large B-cell lymphoma (DLBCL), not otherwise specified, including DLBCL arising from follicular lymphoma, after at least 2 lines of systemic therapy. This indication is approved under accelerated approval based on response rate. Continued approval for this indication may be contingent upon verification and description of clinical benefit in confirmatory trial(s) ( 1.2 ). 1.1 Multiple Myeloma XPOVIO in combination with bortezomib and dexamethasone is indicated for the treatment of adult patients with multiple myeloma who have received at least one prior therapy. XPOVIO in combination with dexamethasone is indicated for the treatment of adult patients with relapsed or refractory multiple myeloma who have received at least four prior therapies and whose disease is refractory to at least two proteasome inhibitors, at least two immunomodulatory agents, and an anti-CD38 monoclonal antibody. 1.2 Diffuse Large B-Cell Lymphoma XPOVIO is indicated for the treatment of adult patients with relapsed or refractory diffuse large B-cell lymphoma (DLBCL), not otherwise specified, including DLBCL arising from follicular lymphoma, after at least 2 lines of systemic therapy. This indication is approved under accelerated approval based on response rate [see Clinical Studies ( 14.2 )] . Continued approval for this indication may be contingent upon verification and description of clinical benefit in a confirmatory trial(s).</t>
  </si>
  <si>
    <t>XTANDI</t>
  </si>
  <si>
    <t>1 INDICATIONS AND USAGE XTANDI ® is indicated for the treatment of patients with: • castration-resistant prostate cancer (CRPC) • metastatic castration-sensitive prostate cancer (mCSPC). XTANDI is an androgen receptor inhibitor indicated for the treatment of patients with: • castration-resistant prostate cancer. ( 1 ) • metastatic castration-sensitive prostate cancer. ( 1 )</t>
  </si>
  <si>
    <t>XYNTHA</t>
  </si>
  <si>
    <t>1 INDICATIONS AND USAGE XYNTHA is an Antihemophilic (Recombinant) Factor indicated for: Control and prevention of bleeding episodes in patients with hemophilia A ( 1.1 ) Surgical prophylaxis in patients with hemophilia A ( 1.2 ) 1.1 Control and Prevention of Bleeding Episodes in Hemophilia A XYNTHA Antihemophilic Factor (Recombinant), Plasma/Albumin-Free is indicated for the control and prevention of bleeding episodes in patients with hemophilia A (congenital factor VIII deficiency or classic hemophilia). XYNTHA does not contain von Willebrand factor, and therefore is not indicated in patients with von Willebrand’s disease. 1.2 Surgical Prophylaxis in Patients with Hemophilia A XYNTHA Antihemophilic Factor (Recombinant), Plasma/Albumin-Free is indicated for surgical prophylaxis in patients with hemophilia A.</t>
  </si>
  <si>
    <t>XYWAV</t>
  </si>
  <si>
    <t>1 INDICATIONS AND USAGE XYWAV is a central nervous system depressant indicated for the treatment of: • Cataplexy or excessive daytime sleepiness (EDS) in patients 7 years of age and older with narcolepsy ( 1.1 ). • Idiopathic Hypersomnia (IH) in adults ( 1.2 ). 1.1 Narcolepsy XYWAV is indicated for the treatment of cataplexy or excessive daytime sleepiness (EDS) in patients 7 years of age and older with narcolepsy. 1.2 Idiopathic Hypersomnia XYWAV is indicated for the treatment of idiopathic hypersomnia (IH) in adults.</t>
  </si>
  <si>
    <t>YERVOY</t>
  </si>
  <si>
    <t>1 INDICATIONS AND USAGE YERVOY is a human cytotoxic T-lymphocyte antigen 4 (CTLA-4)-blocking antibody indicated for: Melanoma • Treatment of unresectable or metastatic melanoma in adults and pediatric patients 12 years and older as a single agent or in combination with nivolumab. (1.1) • Adjuvant treatment of adult patients with cutaneous melanoma with pathologic involvement of regional lymph nodes of more than 1 mm who have undergone complete resection, including total lymphadenectomy. (1.2) Renal Cell Carcinoma (RCC) • Treatment of adult patients with intermediate or poor risk advanced renal cell carcinoma, as first-line treatment in combination with nivolumab. (1.3) Colorectal Cancer • Treatment of adult and pediatric patients 12 years and older with microsatellite instability-high (MSI-H) or mismatch repair deficient (dMMR) metastatic colorectal cancer that has progressed following treatment with a fluoropyrimidine, oxaliplatin, and irinotecan, in combination with nivolumab. This indication is approved under accelerated approval based on overall response rate and duration of response. Continued approval for this indication may be contingent upon verification and description of clinical benefit in confirmatory trials. (1.4) Hepatocellular Carcinoma • Treatment of adult patients with hepatocellular carcinoma who have been previously treated with sorafenib, in combination with nivolumab. This indication is approved under accelerated approval based on overall response rate and duration of response. Continued approval for this indication may be contingent upon verification and description of clinical benefit in confirmatory trials. (1.5) Non-Small Cell Lung Cancer (NSCLC) • Treatment of adult patients with metastatic non-small cell lung cancer expressing PD-L1 (≥1%) as determined by an FDA-approved test, with no EGFR or ALK genomic tumor aberrations, as first-line treatment in combination with nivolumab. (1.6) • Treatment of adult patients with metastatic or recurrent non-small cell lung cancer with no EGFR or ALK genomic tumor aberrations as first-line treatment, in combination with nivolumab and 2 cycles of platinum-doublet chemotherapy. (1.6) Malignant Pleural Mesothelioma • Treatment of adult patients with unresectable malignant pleural mesothelioma, as first-line treatment in combination with nivolumab. (1.7) Esophageal Cancer • Treatment of adult patients with unresectable advanced or metastatic esophageal squamous cell carcinoma, as first line treatment in combination with nivolumab. (1.8) 1.1 Unresectable or Metastatic Melanoma YERVOY, as a single agent or in combination with nivolumab, is indicated for the treatment of unresectable or metastatic melanoma in adult and pediatric patients 12 years and older. 1.2 Adjuvant Treatment of Melanoma YERVOY is indicated for the adjuvant treatment of adult patients with cutaneous melanoma with pathologic involvement of regional lymph nodes of more than 1 mm who have undergone complete resection, including total lymphadenectomy. 1.3 Advanced Renal Cell Carcinoma YERVOY, in combination with nivolumab, is indicated for the first-line treatment of adult patients with intermediate or poor risk advanced renal cell carcinoma (RCC). 1.4 Microsatellite Instability-High or Mismatch Repair Deficient Metastatic Colorectal Cancer YERVOY, in combination with nivolumab, is indicated for the treatment of adult and pediatric patients 12 years and older with microsatellite instability-high (MSI-H) or mismatch repair deficient (dMMR) metastatic colorectal cancer (mCRC) that has progressed following treatment with a fluoropyrimidine, oxaliplatin, and irinotecan. This indication is approved under accelerated approval based on overall response rate and duration of response [see Clinical Studies (14.4) ] . Continued approval for this indication may be contingent upon verification and description of clinical benefit in confirmatory trials. 1.5 Hepatocellular Carcinoma YERVOY, in combination with nivolumab, is indicated for the treatment of adult patients with hepatocellular carcinoma (HCC) who have been previously treated with sorafenib. This indication is approved under accelerated approval based on overall response rate and duration of response [see Clinical Studies (14.5) ] . Continued approval for this indication may be contingent upon verification and description of clinical benefit in the confirmatory trials. 1.6 Metastatic Non-Small Cell Lung Cancer YERVOY, in combination with nivolumab, is indicated for the first-line treatment of adult patients with metastatic non-small cell lung cancer (NSCLC) whose tumors express PD-L1 (≥1%) as determined by an FDA-approved test [see Dosage and Administration (2.1) ] , with no EGFR or ALK genomic tumor aberrations. YERVOY, in combination with nivolumab and 2 cycles of platinum-doublet chemotherapy, is indicated for the first-line treatment of adult patients with metastatic or recurrent NSCLC, with no EGFR or ALK genomic tumor aberrations. 1.7 Malignant Pleural Mesothelioma YERVOY, in combination with nivolumab, is indicated for the first-line treatment of adult patients with unresectable malignant pleural mesothelioma. 1.8 Esophageal Cancer YERVOY, in combination with nivolumab, is indicated for the first-line treatment of adult patients with unresectable advanced or metastatic esophageal squamous cell carcinoma (ESCC).</t>
  </si>
  <si>
    <t>YONSA</t>
  </si>
  <si>
    <t>1 INDICATIONS AND USAGE YONSA is indicated in combination with methylprednisolone for the treatment of patients with metastatic castration-resistant prostate cancer. YONSA is a CYP17 inhibitor indicated in combination with methylprednisolone for the treatment of patients with metastatic castration-resistant prostate cancer (CRPC). ( 1 )</t>
  </si>
  <si>
    <t>ZAVESCA</t>
  </si>
  <si>
    <t>1 INDICATIONS AND USAGE ZAVESCA is a glucosylceramide synthase inhibitor indicated as monotherapy for treatment of adult patients with mild/moderate type 1 Gaucher disease for whom enzyme replacement therapy is not a therapeutic option ( 1.1 ). 1.1 Type 1 Gaucher Disease ZAVESCA is indicated as monotherapy for the treatment of adult patients with mild to moderate type 1 Gaucher disease for whom enzyme replacement therapy is not a therapeutic option (e.g. due to allergy, hypersensitivity, or poor venous access).</t>
  </si>
  <si>
    <t>ZEJULA</t>
  </si>
  <si>
    <t>1 INDICATIONS AND USAGE ZEJULA is a poly(ADP-ribose) polymerase (PARP) inhibitor indicated: for the maintenance treatment of adult patients with recurrent epithelial ovarian, fallopian tube, or primary peritoneal cancer who are in a complete or partial response to platinum-based chemotherapy. ( 1.1 ) for the treatment of adult patients with advanced ovarian, fallopian tube, or primary peritoneal cancer who have been treated with three or more prior chemotherapy regimens and whose cancer is associated with homologous recombination deficiency (HRD) positive status defined by either: a deleterious or suspected deleterious BRCA mutation, or genomic instability and who have progressed more than six months after response to the last platinum-based chemotherapy. Select patients for therapy based on an FDA-approved companion diagnostic for ZEJULA. ( 1.2 , 2.1 ) 1.1 Maintenance Treatment of Recurrent Ovarian Cancer ZEJULA ® is indicated for the maintenance treatment of adult patients with recurrent epithelial ovarian, fallopian tube, or primary peritoneal cancer who are in a complete or partial response to platinum-based chemotherapy. 1.2 Treatment of Advanced Ovarian Cancer after Three or More Chemotherapies ZEJULA ® is indicated for the treatment of adult patients with advanced ovarian, fallopian tube, or primary peritoneal cancer who have been treated with three or more prior chemotherapy regimens and whose cancer is associated with homologous recombination deficiency (HRD) positive status defined by either: a deleterious or suspected deleterious BRCA mutation, or genomic instability and who have progressed more than six months after response to the last platinum-based chemotherapy [see Clinical Studies (14.2) ] . Select patients for therapy based on an FDA-approved companion diagnostic for ZEJULA.</t>
  </si>
  <si>
    <t>ZELBORAF</t>
  </si>
  <si>
    <t>1 INDICATIONS AND USAGE ZELBORAF ® is a kinase inhibitor indicated for the treatment of patients with unresectable or metastatic melanoma with BRAF V600E mutation as detected by an FDA-approved test. ( 1.1 , 2.1 ) ZELBORAF ® is indicated for the treatment of patients with Erdheim- Chester Disease with BRAF V600 mutation. ( 1.2 , 2.1 ) Limitation of Use: ZELBORAF is not indicated for treatment of patients with wild-type BRAF melanoma ( 2.1 , 5.2 ) 1.1 Unresectable or Metastatic Melanoma ZELBORAF ® is indicated for the treatment of patients with unresectable or metastatic melanoma with BRAF V600E mutation as detected by an FDA-approved test. Limitation of Use: ZELBORAF is not indicated for treatment of patients with wild-type BRAF melanoma [see Warnings and Precautions (5.2) ] . 1.2 Erdheim-Chester Disease ZELBORAF ® is indicated for the treatment of patients with Erdheim-Chester Disease (ECD) with BRAF V600 mutation.</t>
  </si>
  <si>
    <t>ZEMAIRA</t>
  </si>
  <si>
    <t>INDICATIONS AND USAGE Zemaira ® is indicated for chronic augmentation and maintenance therapy in individuals with alpha 1 -proteinase inhibitor (A 1 -PI) deficiency and clinical evidence of emphysema. Zemaira ® increases antigenic and functional (ANEC) serum levels and lung epithelial lining fluid levels of A 1 -PI. Clinical data demonstrating the long-term effects of chronic augmentation therapy of individuals with Zemaira ® are not available. Safety and effectiveness in pediatric patients have not been established. The effect of augmentation therapy with Zemaira ® or any A 1 -PI product on pulmonary exacerbations and on the progression of emphysema in A 1 -PI deficiency has not been demonstrated in randomized, controlled clinical trials. Zemaira ® is not indicated as therapy for lung disease patients in whom severe A 1 -PI deficiency has not been established.</t>
  </si>
  <si>
    <t>ZONEGRAN</t>
  </si>
  <si>
    <t>INDICATIONS AND USAGE ZONEGRAN is indicated as adjunctive therapy in the treatment of partial seizures in adults with epilepsy.</t>
  </si>
  <si>
    <t>ZYDELIG</t>
  </si>
  <si>
    <t>1 INDICATIONS AND USAGE Zydelig is indicated, in combination with rituximab, for the treatment of patients with relapsed chronic lymphocytic leukemia (CLL) for whom rituximab alone would be considered appropriate therapy due to other co-morbidities. Zydelig is a kinase inhibitor indicated for the treatment of patients with: Relapsed chronic lymphocytic leukemia (CLL), in combination with rituximab, in patients for whom rituximab alone would be considered appropriate therapy due to other co-morbidities. ( 1 ) Limitations of use: Zydelig is not indicated and is not recommended for first-line treatment of any patient, including patients with CLL, small lymphocytic lymphoma (SLL), follicular lymphoma (FL), and other indolent non-Hodgkin lymphomas. ( 1 , 6.1 ) Zydelig is not indicated and is not recommended in combination with bendamustine and rituximab, or in combination with rituximab for the treatment of patients with FL, SLL, and other indolent non-Hodgkin lymphomas. ( 6.1 ) Limitations of Use Zydelig is not indicated and is not recommended for first-line treatment of any patient, including patients with CLL, small lymphocytic lymphoma (SLL), follicular lymphoma (FL), and other indolent non-Hodgkin lymphomas. Zydelig is not indicated and is not recommended in combination with bendamustine and rituximab, or in combination with rituximab for the treatment of patients with FL, SLL, and other indolent non-Hodgkin lymphomas.</t>
  </si>
  <si>
    <t>ZYTIGA</t>
  </si>
  <si>
    <t>1 INDICATIONS AND USAGE ZYTIGA is indicated in combination with prednisone for the treatment of patients with Metastatic castration-resistant prostate cancer (CRPC) Metastatic high-risk castration-sensitive prostate cancer (CSPC) ZYTIGA is a CYP17 inhibitor indicated in combination with prednisone for the treatment of patients with metastatic castration-resistant prostate cancer (CRPC). ( 1 ) metastatic high-risk castration-sensitive prostate cancer (CSPC). ( 1 )</t>
  </si>
  <si>
    <t>MD</t>
  </si>
  <si>
    <t>Biktarvy</t>
  </si>
  <si>
    <t>1 INDICATIONS AND USAGE BIKTARVY is indicated as a complete regimen for the treatment of human immunodeficiency virus type 1 (HIV-1) infection in adults and pediatric patients weighing at least 14 kg: who have no antiretroviral treatment history or to replace the current antiretroviral regimen in those who are virologically-suppressed (HIV-1 RNA less than 50 copies per mL) on a stable antiretroviral regimen with no known or suspected substitutions associated with resistance to bictegravir or tenofovir. BIKTARVY is a three-drug combination of bictegravir (BIC), a human immunodeficiency virus type 1 (HIV-1) integrase strand transfer inhibitor (INSTI), and emtricitabine (FTC) and tenofovir alafenamide (TAF), both HIV-1 nucleoside analog reverse transcriptase inhibitors (NRTIs), and is indicated as a complete regimen for the treatment of HIV-1 infection in adults and pediatric patients weighing at least 14 kg: who have no antiretroviral treatment history or to replace the current antiretroviral regimen in those who are virologically suppressed (HIV-1 RNA less than 50 copies per mL) on a stable antiretroviral regimen with no known or suspected substitutions associated with resistance to bictegravir or tenofovir. ( 1 )</t>
  </si>
  <si>
    <t>Dupixent</t>
  </si>
  <si>
    <t>Autoimmune Disorders, Respiratory Disorders</t>
  </si>
  <si>
    <t>1 INDICATIONS AND USAGE DUPIXENT is an interleukin-4 receptor alpha antagonist indicated: Atopic Dermatitis for the treatment of adult and pediatric patients aged 6 months and older with moderate-to-severe AD whose disease is not adequately controlled with topical prescription therapies or when those therapies are not advisable. DUPIXENT can be used with or without topical corticosteroids. ( 1.1 ) Asthma as an add-on maintenance treatment of adult and pediatric patients aged 6 years and older with moderate-to-severe asthma characterized by an eosinophilic phenotype or with oral corticosteroid dependent asthma. ( 1.2 ) Limitations of Use: Not for the relief of acute bronchospasm or status asthmaticus. ( 1.2 ) Chronic Rhinosinusitis with Nasal Polyposis as an add-on maintenance treatment in adult patients with inadequately controlled chronic rhinosinusitis with nasal polyposis (CRSwNP). ( 1.3 ) Eosinophilic Esophagitis for the treatment of adult and pediatric patients aged 1 year and older, weighing at least 15 kg, with eosinophilic esophagitis (EoE). ( 1.4 ) Prurigo Nodularis for the treatment of adult patients with prurigo nodularis (PN). ( 1.5 ) 1.1 Atopic Dermatitis DUPIXENT is indicated for the treatment of adult and pediatric patients aged 6 months and older with moderate-to-severe atopic dermatitis (AD) whose disease is not adequately controlled with topical prescription therapies or when those therapies are not advisable. DUPIXENT can be used with or without topical corticosteroids. 1.2 Asthma DUPIXENT is indicated as an add-on maintenance treatment of adult and pediatric patients aged 6 years and older with moderate-to-severe asthma characterized by an eosinophilic phenotype or with oral corticosteroid dependent asthma [see Clinical Studies (14) ] . Limitations of Use DUPIXENT is not indicated for the relief of acute bronchospasm or status asthmaticus. 1.3 Chronic Rhinosinusitis with Nasal Polyposis DUPIXENT is indicated as an add-on maintenance treatment in adult patients with inadequately controlled chronic rhinosinusitis with nasal polyposis (CRSwNP). 1.4 Eosinophilic Esophagitis DUPIXENT is indicated for the treatment of adult and pediatric patients aged 1 year and older, weighing at least 15 kg, with eosinophilic esophagitis (EoE). 1.5 Prurigo Nodularis DUPIXENT is indicated for the treatment of adult patients with prurigo nodularis (PN).</t>
  </si>
  <si>
    <t>Farxiga</t>
  </si>
  <si>
    <t>Endocrine Disorders, Cardiovascular Disorders</t>
  </si>
  <si>
    <t>1 INDICATIONS AND USAGE FARXIGA (dapagliflozin) is indicated: • To reduce the risk of sustained eGFR decline, end-stage kidney disease, cardiovascular death, and hospitalization for heart failure in adults with chronic kidney disease at risk of progression. • To reduce the risk of cardiovascular death, hospitalization for heart failure, and urgent heart failure visit in adults with heart failure. • To reduce the risk of hospitalization for heart failure in adults with type 2 diabetes mellitus and either established cardiovascular disease or multiple cardiovascular risk factors. • As an adjunct to diet and exercise to improve glycemic control in adults with type 2 diabetes mellitus. Limitations of Use • FARXIGA is not recommended for use to improve glycemic control in patients with type 1 diabetes mellitus [see Warnings and Precautions (5.1) ] . • FARXIGA is not recommended for use to improve glycemic control in adults with type 2 diabetes mellitus with an eGFR less than 45 mL/min/1.73 m 2 . FARXIGA is likely to be ineffective in this setting based upon its mechanism of action. • FARXIGA is not recommended for the treatment of chronic kidney disease in patients with polycystic kidney disease or patients requiring or with a recent history of immunosuppressive therapy for kidney disease. FARXIGA is not expected to be effective in these populations. FARXIGA is a sodium-glucose cotransporter 2 (SGLT2) inhibitor indicated: • To reduce the risk of sustained eGFR decline, end-stage kidney disease, cardiovascular death, and hospitalization for heart failure in adults with chronic kidney disease at risk of progression. (1) • To reduce the risk of cardiovascular death, hospitalization for heart failure, and urgent heart failure visit in adults with heart failure. (1) • To reduce the risk of hospitalization for heart failure in adults with type 2 diabetes mellitus and either established cardiovascular disease or multiple cardiovascular risk factors. (1) • As an adjunct to diet and exercise to improve glycemic control in adults with type 2 diabetes mellitus. (1) Limitations of use: • Not recommended for use to improve glycemic control in patients with type 1 diabetes mellitus. (1) • Not recommended for use to improve glycemic control in adults with type 2 diabetes mellitus with an eGFR less than 45 mL/min/1.73 m 2 . FARXIGA is likely to be ineffective in this setting based upon its mechanism of action. (1) • Not recommended for the treatment of chronic kidney disease in patients with polycystic kidney disease or patients requiring or with a recent history of immunosuppressive therapy for the treatment of kidney disease. FARXIGA is not expected to be effective in these populations. (1)</t>
  </si>
  <si>
    <t>Jardiance</t>
  </si>
  <si>
    <t>1 INDICATIONS AND USAGE JARDIANCE is indicated: to reduce the risk of cardiovascular death and hospitalization for heart failure in adults with heart failure. to reduce the risk of cardiovascular death in adults with type 2 diabetes mellitus and established cardiovascular disease. as an adjunct to diet and exercise to improve glycemic control in adults with type 2 diabetes mellitus. JARDIANCE is a sodium-glucose co-transporter 2 (SGLT2) inhibitor indicated: To reduce the risk of cardiovascular death and hospitalization for heart failure in adults with heart failure. ( 1 ) To reduce the risk of cardiovascular death in adults with type 2 diabetes mellitus and established cardiovascular disease. ( 1 ) As an adjunct to diet and exercise to improve glycemic control in adults with type 2 diabetes mellitus. ( 1 ) Limitations of Use: Not recommended in patients with type 1 diabetes mellitus. It may increase the risk of diabetic ketoacidosis in these patients. ( 1 ) Not recommended for use to improve glycemic control in adults with type 2 diabetes mellitus with an eGFR less than 30 mL/min/1.73 m 2 ( 1 ) Limitations of Use JARDIANCE is not recommended in patients with type 1 diabetes mellitus. It may increase the risk of diabetic ketoacidosis in these patients [see Warnings and Precautions (5.1) ] . JARDIANCE is not recommended for use to improve glycemic control in adults with type 2 diabetes mellitus with an eGFR less than 30 mL/min/1.73 m 2 . JARDIANCE is likely to be ineffective in this setting based upon its mechanism of action.</t>
  </si>
  <si>
    <t>Ozempic</t>
  </si>
  <si>
    <t>1 INDICATIONS AND USAGE OZEMPIC is indicated: • as an adjunct to diet and exercise to improve glycemic control in adults with type 2 diabetes mellitus [see Clinical Studies ( 14.1 )] . • to reduce the risk of major adverse cardiovascular events ( cardiovascular death, non-fatal myocardial infarction or non-fatal stroke) in adults with type 2 diabetes mellitus and established cardiovascular disease [see Clinical Studies ( 14.4 )]. Limitations of Use • OZEMPIC has not been studied in patients with a history of pancreatitis. Consider other antidiabetic therapies in patients with a history of pancreatitis [see Warnings and Precautions ( 5.2 )] . • OZEMPIC is not a substitute for insulin. OZEMPIC is not indicated for use in patients with type 1 diabetes mellitus or for the treatment of patients with diabetic ketoacidosis, as it would not be effective in these settings. OZEMPIC is a glucagon-like peptide 1 (GLP-1) receptor agonist indicated as: • an adjunct to diet and exercise to improve glycemic control in adults with type 2 diabetes mellitus ( 1 ). • to reduce the risk of major adverse cardiovascular events in adults with type 2 diabetes mellitus and established cardiovascular disease ( 1 ). Limitations of Use: • Has not been studied in patients with a history of pancreatitis. Consider another antidiabetic therapy ( 1 , 5.2 ). • Not indicated for use in type 1 diabetes mellitus or treatment of diabetic ketoacidosis ( 1 ).</t>
  </si>
  <si>
    <t>Skyrizi</t>
  </si>
  <si>
    <t>Trulicity</t>
  </si>
  <si>
    <t>1 INDICATIONS AND USAGE TRULICITY ® is indicated: As an adjunct to diet and exercise to improve glycemic control in adults and pediatric patients 10 years of age and older with type 2 diabetes mellitus. To reduce the risk of major adverse cardiovascular events (cardiovascular death, non-fatal myocardial infarction, or non-fatal stroke) in adults with type 2 diabetes mellitus who have established cardiovascular disease or multiple cardiovascular risk factors. TRULICITY ® is a glucagon-like peptide-1 (GLP-1) receptor agonist indicated ( 1 ): As an adjunct to diet and exercise to improve glycemic control in adults and pediatric patients 10 years of age and older with type 2 diabetes mellitus. To reduce the risk of major adverse cardiovascular events in adults with type 2 diabetes mellitus who have established cardiovascular disease or multiple cardiovascular risk factors. Limitations of Use: Has not been studied in patients with a history of pancreatitis. Consider other antidiabetic therapies in these patients ( 1 , 5.2 ). Not for treatment of type 1 diabetes mellitus ( 1 ). Not recommended in patients with severe gastrointestinal disease, including severe gastroparesis ( 1 , 5.6 ). Limitations of Use TRULICITY: Has not been studied in patients with a history of pancreatitis [see Warnings and Precautions ( 5.2 )] . Consider other antidiabetic therapies in patients with a history of pancreatitis. Should not be used in patients with type 1 diabetes mellitus. Has not been studied in patients with severe gastrointestinal disease, including severe gastroparesis and is therefore not recommended in these patients [see Warnings and Precautions ( 5.6 )] .</t>
  </si>
  <si>
    <t>Vyvanse</t>
  </si>
  <si>
    <t>1 INDICATIONS AND USAGE VYVANSE ® is indicated for the treatment of: Attention Deficit Hyperactivity Disorder (ADHD) in adults and pediatric patients 6 years and older [see Clinical Studies (14.1) ] Moderate to severe binge eating disorder (BED) in adults [see Clinical Studies (14.2) ] . VYVANSE is a central nervous system (CNS) stimulant indicated for the treatment of ( 1 ): Attention Deficit Hyperactivity Disorder (ADHD) in adults and pediatric patients 6 years and older Moderate to severe binge eating disorder (BED) in adults Limitations of Use : Pediatric patients with ADHD younger than 6 years of age experienced more long-term weight loss than patients 6 years and older ( 8.4 ) VYVANSE is not indicated for weight loss. Use of other sympathomimetic drugs for weight loss has been associated with serious cardiovascular adverse events. The safety and effectiveness of VYVANSE for the treatment of obesity have not been established ( 5.2 ) Limitations of Use: Pediatric patients with ADHD younger than 6 years of age experienced more long-term weight loss than patients 6 years and older [see Use in Specific Populations (8.4) ] . VYVANSE is not indicated or recommended for weight loss. Use of other sympathomimetic drugs for weight loss has been associated with serious cardiovascular adverse events. The safety and effectiveness of VYVANSE for the treatment of obesity have not been established [see Warnings and Precautions (5.2) ] .</t>
  </si>
  <si>
    <t>OR</t>
  </si>
  <si>
    <t>Albuterol Sulfate</t>
  </si>
  <si>
    <t>INDICATIONS AND USAGE Ipratropium Bromide and Albuterol Sulfate Inhalation Solution is indicated for the treatment of bronchospasm associated with COPD in patients requiring more than one bronchodilator.</t>
  </si>
  <si>
    <t>Botox</t>
  </si>
  <si>
    <t>INDICATIONS AND USAGE BOTOX is an acetylcholine release inhibitor and a neuromuscular blocking agent indicated for the treatment of overactive bladder (OAB) with symptoms of urge urinary incontinence, urgency, and frequency in adults who have an inadequate response to or are intolerant of an anticholinergic medication; treatment of urinary incontinence due to detrusor overactivity associated with a neurologic condition such as spinal cord injury or multiple sclerosis in adults who have an inadequate response to or are intolerant of an anticholinergic medication; treatment of neurogenic detrusor overactivity in pediatric patients 5 years of age and older who have an inadequate response to or are intolerant of anticholinergic medication; prophylaxis of headaches in adult patients with chronic migraine; treatment of spasticity in patients 2 years of age and older; treatment of cervical dystonia in adults to reduce the severity of abnormal head position and neck pain; treatment of severe axillary hyperhidrosis that is inadequately managed by topical agents in adult patients; treatment of blepharospasm associated with dystonia in patients 12 years of age and older; treatment of strabismus in patients 12 years of age and older. Limitations of Use: Safety and effectiveness of BOTOX have not been established for the prophylaxis of episodic migraine or for the treatment of hyperhidrosis in body areas other than the axillae.</t>
  </si>
  <si>
    <t>Bunavail</t>
  </si>
  <si>
    <t>Addictive Disorders</t>
  </si>
  <si>
    <t>1 INDICATIONS AND USAGE BUNAVAIL is indicated for the treatment of opioid dependence. BUNAVAIL should be used as part of a complete treatment plan that includes counseling and psychosocial support. BUNAVAIL CONTAINS BUPRENORPHINE, A PARTIAL OPIOID AGONIST, AND NALOXONE, AN OPIOID ANTAGONIST, AND IS INDICATED FOR THE TREATMENT OF OPIOID DEPENDENCE. BUNAVAIL should be used as part of a complete treatment plan that includes counseling and psychosocial support. ( 1 )</t>
  </si>
  <si>
    <t>Cosentyx</t>
  </si>
  <si>
    <t>Creon</t>
  </si>
  <si>
    <t>1 INDICATIONS AND USAGE CREON ® is indicated for the treatment of exocrine pancreatic insufficiency in adult and pediatric patients. CREON is indicated for the treatment of exocrine pancreatic insufficiency in adult and pediatric patients.</t>
  </si>
  <si>
    <t>Eliquis</t>
  </si>
  <si>
    <t>1 INDICATIONS AND USAGE ELIQUIS is a factor Xa inhibitor indicated: to reduce the risk of stroke and systemic embolism in patients with nonvalvular atrial fibrillation. (1.1) for the prophylaxis of deep vein thrombosis (DVT), which may lead to pulmonary embolism (PE), in patients who have undergone hip or knee replacement surgery. (1.2) for the treatment of DVT and PE, and for the reduction in the risk of recurrent DVT and PE following initial therapy. (1.3 , 1.4 , 1.5) 1.1 Reduction of Risk of Stroke and Systemic Embolism in Nonvalvular Atrial Fibrillation ELIQUIS is indicated to reduce the risk of stroke and systemic embolism in patients with nonvalvular atrial fibrillation. 1.2 Prophylaxis of Deep Vein Thrombosis Following Hip or Knee Replacement Surgery ELIQUIS is indicated for the prophylaxis of deep vein thrombosis (DVT), which may lead to pulmonary embolism (PE), in patients who have undergone hip or knee replacement surgery. 1.3 Treatment of Deep Vein Thrombosis ELIQUIS is indicated for the treatment of DVT. 1.4 Treatment of Pulmonary Embolism ELIQUIS is indicated for the treatment of PE. 1.5 Reduction in the Risk of Recurrence of DVT and PE ELIQUIS is indicated to reduce the risk of recurrent DVT and PE following initial therapy.</t>
  </si>
  <si>
    <t>Enbrel</t>
  </si>
  <si>
    <t>Entyvio</t>
  </si>
  <si>
    <t>Eylea</t>
  </si>
  <si>
    <t>1 INDICATIONS AND USAGE EYLEA HD is indicated for the treatment of: EYLEA HD is a vascular endothelial growth factor (VEGF) inhibitor indicated for the treatment of patients with: Neovascular (Wet) Age-Related Macular Degeneration (nAMD) ( 1.1 ) Diabetic Macular Edema (DME) ( 1.2 ) Diabetic Retinopathy (DR) ( 1.3 ) 1.1 Neovascular (Wet) Age-Related Macular Degeneration (nAMD) 1.2 Diabetic Macular Edema (DME) 1.3 Diabetic Retinopathy (DR)</t>
  </si>
  <si>
    <t>Gammagard</t>
  </si>
  <si>
    <t>Genvoya</t>
  </si>
  <si>
    <t>Hemlibra</t>
  </si>
  <si>
    <t>Humira</t>
  </si>
  <si>
    <t>Inflectra</t>
  </si>
  <si>
    <t>Keytruda</t>
  </si>
  <si>
    <t>Lenalidomide</t>
  </si>
  <si>
    <t>Mavyret</t>
  </si>
  <si>
    <t>1 INDICATIONS AND USAGE MAVYRET is indicated for the treatment of adult and pediatric patients 3 years and older with chronic hepatitis C virus (HCV) genotype 1, 2, 3, 4, 5 or 6 infection without cirrhosis or with compensated cirrhosis (Child-Pugh A). MAVYRET is indicated for the treatment of adult and pediatric patients 3 years and older with HCV genotype 1 infection, who previously have been treated with a regimen containing an HCV NS5A inhibitor or an NS3/4A protease inhibitor (PI), but not both [see Dosage and Administration ( 2.2 ) and Clinical Studies ( 14 )]. MAVYRET is a fixed-dose combination of glecaprevir, a hepatitis C virus (HCV) NS3/4A protease inhibitor, and pibrentasvir, an HCV NS5A inhibitor, and is indicated for the treatment of adult and pediatric patients 3 years and older with chronic HCV genotype (GT) 1, 2, 3, 4, 5 or 6 infection without cirrhosis or with compensated cirrhosis (Child-Pugh A). MAVYRET is indicated for the treatment of adult and pediatric patients 3 years and older with HCV genotype 1 infection, who previously have been treated with a regimen containing an HCV NS5A inhibitor or an NS3/4A protease inhibitor, but not both. ( 1 )</t>
  </si>
  <si>
    <t>Naloxone</t>
  </si>
  <si>
    <t>INDICATIONS AND USAGE Pentazocine and Naloxone Tablets are indicated for the management of pain severe enough to require an opioid analgesic and for which alternative treatments are inadequate. Limitations of Use Because of the risks of addiction, abuse, and misuse, with opioids, which can occur at any dosage or duration [see Warnings ], reserve Pentazocine and Naloxone Tablets for use in patients for whom alternative treatment options [e.g., non-opioid analgesics] Have not been tolerated or are not expected to be tolerated, Have not provided adequate analgesia or are not expected to provide adequate analgesia Pentazocine and Naloxone Tablets should not be used for an extended period of time unless the pain remains severe enough to require an opioid analgesic and for which alternative treatment options continue to be inadequate.</t>
  </si>
  <si>
    <t>Ocrevus</t>
  </si>
  <si>
    <t>Opdivo</t>
  </si>
  <si>
    <t>Revlimid</t>
  </si>
  <si>
    <t>Rybelsus</t>
  </si>
  <si>
    <t>1 INDICATIONS AND USAGE RYBELSUS is indicated as an adjunct to diet and exercise to improve glycemic control in adults with type 2 diabetes mellitus. Limitations of Use • RYBELSUS has not been studied in patients with a history of pancreatitis. Consider other antidiabetic therapies in patients with a history of pancreatitis [see Warnings and Precautions ( 5.2 )] . • RYBELSUS is not indicated for use in patients with type 1 diabetes mellitus. RYBELSUS is a glucagon-like peptide-1 (GLP-1) receptor agonist indicated as an adjunct to diet and exercise to improve glycemic control in adults with type 2 diabetes mellitus ( 1 ). Limitations of Use • Has not been studied in patients with a history of pancreatitis ( 1 , 5.2 ). • Not for treatment of type 1 diabetes mellitus ( 1 ).</t>
  </si>
  <si>
    <t>Shingrix</t>
  </si>
  <si>
    <t>LIKELY</t>
  </si>
  <si>
    <t>Herpes zoster</t>
  </si>
  <si>
    <t>INDICATIONS AND USAGE SHINGRIX is a vaccine indicated for the prevention of herpes zoster (shingles) in adults aged 50 years and older and in adults aged 18 years and older who are or will be at increased risk of herpes zoster due to immunodeficiency or immunosuppression caused by known disease or therapy. Limitations of Use: SHINGRIX is not indicated for the prevention of primary varicella infection (chickenpox).</t>
  </si>
  <si>
    <t>Stelara</t>
  </si>
  <si>
    <t>Suboxone</t>
  </si>
  <si>
    <t>1 INDICATIONS AND USAGE SUBOXONE sublingual film is indicated for treatment of opioid dependence . SUBOXONE sublingual film should be used as part of a complete treatment plan that includes counseling and psychosocial support. SUBOXONE® sublingual film contains buprenorphine, a partial‐opioid agonist, and naloxone, an opioid antagonist, and is indicated for treatment of opioid dependence. ( 1 ) SUBOXONE sublingual film should be used as part of a complete treatment plan that includes counseling and psychosocial support. ( 1 )</t>
  </si>
  <si>
    <t>Symbicort</t>
  </si>
  <si>
    <t>1 INDICATIONS AND USAGE SYMBICORT AEROSPHERE is indicated for the maintenance treatment of patients with chronic obstructive pulmonary disease (COPD). Limitations of Use: SYMBICORT AEROSPHERE is not indicated for the relief of acute bronchospasm or for the treatment of asthma [see Warnings and Precautions (5.1 , 5.2) ] . SYMBICORT AEROSPHERE is a combination of budesonide, a corticosteroid, and formoterol fumarate, a long-acting beta 2 -adrenergic agonist (LABA), indicated for the maintenance treatment of patients with chronic obstructive pulmonary disease (COPD). ( 1 ) Limitations of Use: Not indicated for the relief of acute bronchospasm or for the treatment of asthma. ( 1 , 5.1 , 5.2 )</t>
  </si>
  <si>
    <t>Tremfya</t>
  </si>
  <si>
    <t>Trikafta</t>
  </si>
  <si>
    <t>Triumeq</t>
  </si>
  <si>
    <t>1 INDICATIONS AND USAGE TRIUMEQ is indicated for the treatment of human immunodeficiency virus type 1 (HIV-1) infection in adults and in pediatric patients weighing at least 40 kg. Limitations of Use: • TRIUMEQ alone is not recommended in patients with resistance-associated integrase substitutions or clinically suspected integrase strand transfer inhibitor resistance because the dose of dolutegravir in TRIUMEQ is insufficient in these subpopulations. See full prescribing information for TIVICAY (dolutegravir). TRIUMEQ, a combination of dolutegravir (integrase strand transfer inhibitor [INSTI]), abacavir, and lamivudine (both nucleoside analogue reverse transcriptase inhibitors) is indicated for the treatment of HIV-1 infection in adults and in pediatric patients weighing at least 40 kg. ( 1 ) Limitations of Use: • TRIUMEQ alone is not recommended in patients with resistance-associated integrase substitutions or clinically suspected integrase strand transfer inhibitor resistance because the dose of dolutegravir in TRIUMEQ is insufficient in these subpopulations. See the dolutegravir prescribing information. ( 1 )</t>
  </si>
  <si>
    <t>Ultomiris</t>
  </si>
  <si>
    <t>Xarelto</t>
  </si>
  <si>
    <t>1 INDICATIONS AND USAGE XARELTO is a factor Xa inhibitor indicated: to reduce risk of stroke and systemic embolism in nonvalvular atrial fibrillation ( 1.1 ) for treatment of deep vein thrombosis (DVT) ( 1.2 ) for treatment of pulmonary embolism (PE) ( 1.3 ) for reduction in the risk of recurrence of DVT or PE ( 1.4 ) for the prophylaxis of DVT, which may lead to PE in patients undergoing knee or hip replacement surgery ( 1.5 ) for prophylaxis of venous thromboembolism (VTE) in acutely ill medical patients ( 1.6 ) to reduce the risk of major cardiovascular events in patients with coronary artery disease (CAD) ( 1.7 ) to reduce the risk of major thrombotic vascular events in patients with peripheral artery disease (PAD), including patients after recent lower extremity revascularization due to symptomatic PAD ( 1.8 ) for treatment of VTE and reduction in the risk of recurrent VTE in pediatric patients from birth to less than 18 years ( 1.9 ) for thromboprophylaxis in pediatric patients 2 years and older with congenital heart disease after the Fontan procedure ( 1.10 ) 1.1 Reduction of Risk of Stroke and Systemic Embolism in Nonvalvular Atrial Fibrillation XARELTO is indicated to reduce the risk of stroke and systemic embolism in adult patients with nonvalvular atrial fibrillation. There are limited data on the relative effectiveness of XARELTO and warfarin in reducing the risk of stroke and systemic embolism when warfarin therapy is well-controlled [see Clinical Studies (14.1) ]. 1.2 Treatment of Deep Vein Thrombosis XARELTO is indicated for the treatment of deep vein thrombosis (DVT). 1.3 Treatment of Pulmonary Embolism XARELTO is indicated for the treatment of pulmonary embolism (PE). 1.4 Reduction in the Risk of Recurrence of Deep Vein Thrombosis and/or Pulmonary Embolism XARELTO is indicated for the reduction in the risk of recurrence of DVT and/or PE in adult patients at continued risk for recurrent DVT and/or PE after completion of initial treatment lasting at least 6 months. 1.5 Prophylaxis of Deep Vein Thrombosis Following Hip or Knee Replacement Surgery XARELTO is indicated for the prophylaxis of DVT, which may lead to PE in adult patients undergoing knee or hip replacement surgery. 1.6 Prophylaxis of Venous Thromboembolism in Acutely Ill Medical Patients at Risk for Thromboembolic Complications Not at High Risk of Bleeding XARELTO is indicated for the prophylaxis of venous thromboembolism (VTE) and VTE related death during hospitalization and post hospital discharge in adult patients admitted for an acute medical illness who are at risk for thromboembolic complications due to moderate or severe restricted mobility and other risk factors for VTE and not at high risk of bleeding [see Warnings and Precautions (5.2) and Clinical Studies (14.5) ] . 1.7 Reduction of Risk of Major Cardiovascular Events in Patients with Coronary Artery Disease (CAD) XARELTO, in combination with aspirin, is indicated to reduce the risk of major cardiovascular events (cardiovascular death, myocardial infarction, and stroke) in adult patients with coronary artery disease. 1.8 Reduction of Risk of Major Thrombotic Vascular Events in Patients with Peripheral Artery Disease (PAD), Including Patients after Lower Extremity Revascularization due to Symptomatic PAD XARELTO, in combination with aspirin, is indicated to reduce the risk of major thrombotic vascular events (myocardial infarction, ischemic stroke, acute limb ischemia, and major amputation of a vascular etiology) in adult patients with PAD, including patients who have recently undergone a lower extremity revascularization procedure due to symptomatic PAD. 1.9 Treatment of Venous Thromboembolism and Reduction in Risk of Recurrent Venous Thromboembolism in Pediatric Patients XARELTO is indicated for the treatment of venous thromboembolism (VTE) and the reduction in the risk of recurrent VTE in pediatric patients from birth to less than 18 years after at least 5 days of initial parenteral anticoagulant treatment. 1.10 Thromboprophylaxis in Pediatric Patients with Congenital Heart Disease after the Fontan Procedure XARELTO is indicated for thromboprophylaxis in pediatric patients aged 2 years and older with congenital heart disease who have undergone the Fontan procedure.</t>
  </si>
  <si>
    <t>Zubsolv</t>
  </si>
  <si>
    <t>1 INDICATIONS AND USAGE ZUBSOLV is indicated for treatment of opioid dependence. ZUBSOLV should be used as part of a complete treatment plan that includes counseling and psychosocial support. ZUBSOLV contains buprenorphine, a partial opioid agonist, and naloxone, an opioid antagonist, and is indicated for treatment of opioid dependence. ( 1 ) ZUBSOLV should be used as part of a complete treatment plan that includes counseling and psychosocial support. ( 1 )</t>
  </si>
  <si>
    <t>WA</t>
  </si>
  <si>
    <t>ABILIFY</t>
  </si>
  <si>
    <t>1 INDICATIONS AND USAGE Aripiprazole oral tablets are indicated for the treatment of: • Schizophrenia [see Clinical Studies ( 14.1 )] Additional pediatric use information is approved for Otsuka America Pharmaceutical, Inc.’s ABILIFY ® (aripiprazole) product. However, due to Otsuka America Pharmaceutical, Inc.’s marketing exclusivity rights, this drug product is not labeled with that information. Aripiprazole tablets are an atypical antipsychotic. The oral formulations are indicated for: • Schizophrenia ( 14.1 )</t>
  </si>
  <si>
    <t>ABSORICA</t>
  </si>
  <si>
    <t>Dermatological Disorders</t>
  </si>
  <si>
    <t>1 INDICATIONS AND USAGE ABSORICA and ABSORICA LD are indicated for the treatment of severe recalcitrant nodular acne in non-pregnant patients 12 years of age and older with multiple inflammatory nodules with a diameter of 5 mm or greater. Because of significant adverse reactions associated with its use, ABSORICA and ABSORICA LD are reserved for patients with severe nodular acne who are unresponsive to conventional therapy, including systemic antibiotics. Limitations of Use : If a second course of ABSORICA/ABSORICA LD therapy is needed, it is not recommended before a two-month waiting period because the patient’s acne may continue to improve following a 15 to 20-week course of therapy [see Dosage and Administration (2.2) ]. ABSORICA and ABSORICA LD are retinoids indicated for the treatment of severe recalcitrant nodular acne in non-pregnant patients 12 years of age and older with multiple inflammatory nodules with a diameter of 5 mm or greater. Because of significant adverse reactions associated with its use, ABSORICA and ABSORICA LD are reserved for patients with severe nodular acne who are unresponsive to conventional therapy, including systemic antibiotics. (1) Limitations of Use: If a second course of ABSORICA/ABSORICA LD therapy is needed, it is not recommended before a two-month waiting period because the patient’s acne may continue to improve following a 15 to 20-week course of therapy. (1)</t>
  </si>
  <si>
    <t>ACIPHEX DR</t>
  </si>
  <si>
    <t>INDICATIONS AND USAGE: ACIPHEX delayed-release tablets are indicated for the short-term treatment of erosive or ulcerative gastroesophageal reflux disease (GERD), with an option to extend treatment for an additional 8 weeks if healing has not been achieved. They are also indicated for maintaining healing and reducing relapse rates of heartburn symptoms in patients with erosive or ulcerative GERD, with studies not extending beyond 12 months. For symptomatic GERD, ACIPHEX is approved for up to 4 weeks of treatment in adults and up to 8 weeks in adolescents aged 12 and above. The tablets are indicated for short-term treatment of duodenal ulcers, generally healing within four weeks. Additionally, in combination with amoxicillin and clarithromycin, ACIPHEX is used to treat H. pylori infection in patients with duodenal ulcer disease to reduce ulcer recurrence. Susceptibility testing should be performed if therapy fails. Finally, ACIPHEX is approved for the long-term treatment of pathological hypersecretory conditions, including Zollinger-Ellison syndrome.</t>
  </si>
  <si>
    <t>ACIPHEX SPRINKLE DR</t>
  </si>
  <si>
    <t>INDICATIONS AND USAGE: ACIPHEX Sprinkle is a proton-pump inhibitor (PPI) indicated for the treatment of Gastroesophageal Reflux Disease (GERD) in pediatric patients aged 1 to 11 years.</t>
  </si>
  <si>
    <t>ACTEMRA</t>
  </si>
  <si>
    <t>Autoimmune Disorders, Infectious Diseases</t>
  </si>
  <si>
    <t>1 INDICATIONS AND USAGE ACTEMRA ® (tocilizumab) is an interleukin-6 (IL-6) receptor antagonist indicated for treatment of: Rheumatoid Arthritis (RA) ( 1.1 ) Adult patients with moderately to severely active rheumatoid arthritis who have had an inadequate response to one or more Disease-Modifying Anti-Rheumatic Drugs (DMARDs). Giant Cell Arteritis (GCA) ( 1.2 ) Adult patients with giant cell arteritis. Systemic Sclerosis-Associated Interstitial Lung Disease (SSc-ILD) ( 1.3 ) Slowing the rate of decline in pulmonary function in adult patients with systemic sclerosis-associated interstitial lung disease (SSc-ILD) Polyarticular Juvenile Idiopathic Arthritis (PJIA) ( 1.4 ) Patients 2 years of age and older with active polyarticular juvenile idiopathic arthritis. Systemic Juvenile Idiopathic Arthritis (SJIA) ( 1.5 ) Patients 2 years of age and older with active systemic juvenile idiopathic arthritis. Cytokine Release Syndrome (CRS) ( 1.6 ) Adults and pediatric patients 2 years of age and older with chimeric antigen receptor (CAR) T cell-induced severe or life-threatening cytokine release syndrome. Coronavirus Disease 2019 (COVID-19) ( 1.7 ) Hospitalized adult patients with coronavirus disease 2019 (COVID-19) who are receiving systemic corticosteroids and require supplemental oxygen, non-invasive or invasive mechanical ventilation, or extracorporeal membrane oxygenation (ECMO). 1.1 Rheumatoid Arthritis (RA) ACTEMRA ® (tocilizumab) is indicated for the treatment of adult patients with moderately to severely active rheumatoid arthritis who have had an inadequate response to one or more Disease-Modifying Anti-Rheumatic Drugs (DMARDs). 1.2 Giant Cell Arteritis (GCA) ACTEMRA ® (tocilizumab) is indicated for the treatment of giant cell arteritis (GCA) in adult patients. 1.3 Systemic Sclerosis-Associated Interstitial Lung Disease (SSc-ILD) ACTEMRA ® (tocilizumab) is indicated for slowing the rate of decline in pulmonary function in adult patients with systemic sclerosis-associated interstitial lung disease. 1.4 Polyarticular Juvenile Idiopathic Arthritis (PJIA) ACTEMRA ® (tocilizumab) is indicated for the treatment of active polyarticular juvenile idiopathic arthritis in patients 2 years of age and older. 1.5 Systemic Juvenile Idiopathic Arthritis (SJIA) ACTEMRA ® (tocilizumab) is indicated for the treatment of active systemic juvenile idiopathic arthritis in patients 2 years of age and older. 1.6 Cytokine Release Syndrome (CRS) ACTEMRA ® (tocilizumab) is indicated for the treatment of chimeric antigen receptor (CAR) T cell-induced severe or life-threatening cytokine release syndrome in adults and pediatric patients 2 years of age and older. 1.7 Coronavirus Disease 2019 (COVID-19) ACTEMRA® (tocilizumab) is indicated for the treatment of coronavirus disease 2019 (COVID-19) in hospitalized adult patients who are receiving systemic corticosteroids and require supplemental oxygen, non-invasive or invasive mechanical ventilation, or extracorporeal membrane oxygenation (ECMO).</t>
  </si>
  <si>
    <t>ACTHAR GEL</t>
  </si>
  <si>
    <t>ACTICLATE</t>
  </si>
  <si>
    <t>Rickettsial infections, Sexually transmitted infections, Respiratory tract infections, Specific bacterial infections, Ophthalmic infections, Anthrax, Alternative treatment for selected infections when penicillin is contraindicated, Adjunctive therapy for acute intestinal amebiasis and severe acne, Prophylaxis of malaria</t>
  </si>
  <si>
    <t>1 INDICATIONS AND USAGE ACTICLATE ® and ACTICLATE ® CAP are tetracycline class drugs indicated for: Rickettsial infections ( 1.1 ) Sexually transmitted infections ( 1.2 ) Respiratory tract infections ( 1.3 ) Specific bacterial infections ( 1.4 ) Ophthalmic infections ( 1.5 ) Anthrax, including inhalational anthrax (post-exposure) ( 1.6 ) Alternative treatment for selected infections when penicillin is contraindicated ( 1.7 ) Adjunctive therapy for acute intestinal amebiasis and severe acne ( 1.8 ) Prophylaxis of malaria ( 1.9 ) To reduce the development of drug-resistant bacteria and maintain the effectiveness of ACTICLATE and ACTICLATE CAP and other antibacterial drugs, ACTICLATE and ACTICLATE CAP should be used only to treat or prevent infections that are proven or strongly suspected to be caused by bacteria. ( 1.10 ) 1.1 Rickettsial Infections ACTICLATE ® and ACTICLATE ® CAP are indicated for treatment of Rocky Mountain spotted fever, typhus fever and the typhus group, Q fever, rickettsial pox, and tick fevers caused by Rickettsiae . 1.2 Sexually Transmitted Infections ACTICLATE and ACTICLATE CAP are indicated for treatment of the following sexually transmitted infections: Uncomplicated urethral, endocervical or rectal infections caused by Chlamydia trachomatis . Nongonococcal urethritis caused by Ureaplasma urealyticum . Lymphogranuloma venereum caused by Chlamydia trachomatis . Granuloma inguinale caused by Klebsiella granulomatis . Uncomplicated gonorrhea caused by Neisseria gonorrhoeae . Chancroid caused by Haemophilus ducreyi . 1.3 Respiratory Tract Infections ACTICLATE and ACTICLATE CAP are indicated for treatment of the following respiratory tract infections: Respiratory tract infections caused by Mycoplasma pneumoniae . Psittacosis (ornithosis) caused by Chlamydophila psittaci . Because many strains of the following groups of microorganisms have been shown to be resistant to doxycycline, culture and susceptibility testing are recommended. Doxycycline is indicated for treatment of infections caused by the following microorganisms, when bacteriological testing indicates appropriate susceptibility to the drug: Respiratory tract infections caused by Haemophilus influenzae . Respiratory tract infections caused by Klebsiella species . Upper respiratory infections caused by Streptococcus pneumoniae . 1.4 Specific Bacterial Infections ACTICLATE and ACTICLATE CAP are indicated for treatment of the following specific bacterial infections: Relapsing fever due to Borrelia recurrentis . Plague due to Yersinia pestis . Tularemia due to Francisella tularensis . Cholera caused by Vibrio cholerae . Campylobacter fetus infections caused by Campylobacter fetus . Brucellosis due to Brucella species (in conjunction with streptomycin). Bartonellosis due to Bartonella bacilliformis . Because many strains of the following groups of microorganisms have been shown to be resistant to doxycycline, culture and susceptibility testing are recommended. ACTICLATE and ACTICLATE CAP are indicated for treatment of infections caused by the following gram-negative microorganisms, when bacteriological testing indicates appropriate susceptibility to the drug: Escherichia coli Enterobacter aerogenes Shigella species Acinetobacter species Urinary tract infections caused by Klebsiella species. 1.5 Ophthalmic Infections ACTICLATE and ACTICLATE CAP are indicated for treatment of the following ophthalmic infections: Trachoma caused by Chlamydia trachomatis , although the infectious agent is not always eliminated as judged by immunofluorescence. Inclusion conjunctivitis caused by Chlamydia trachomatis . 1.6 Anthrax Including Inhalational Anthrax (Post-Exposure) ACTICLATE and ACTICLATE CAP are indicated for the treatment of Anthrax due to Bacillus anthracis , including inhalational anthrax (post-exposure); to reduce the incidence or progression of disease following exposure to aerosolized Bacillus anthracis . 1.7 Alternative Treatment for Selected Infections when Penicillin is Contraindicated ACTICLATE and ACTICLATE CAP are indicted as an alternative treatment for the following selected infections when penicillin is contraindicated: Syphilis caused by Treponema pallidum . Yaws caused by Treponema pallidum subspecies pertenue . Listeriosis due to Listeria monocytogenes . Vincent’s infection caused by Fusobacterium fusiforme . Actinomycosis caused by Actinomyces israelii . Infections caused by Clostridium species. 1.8 Adjunctive Therapy for Acute Intestinal Amebiasis and Severe Acne In acute intestinal amebiasis, ACTICLATE and ACTICLATE CAP may be a useful adjunct to amebicides. In severe acne, ACTICLATE and ACTICLATE CAP may be useful adjunctive therapy. 1.9 Prophylaxis of Malaria ACTICLATE and ACTICLATE CAP are indicated for the prophylaxis of malaria due to Plasmodium falciparum in short-term travelers (less than 4 months) to areas with chloroquine and/or pyrimethamine-sulfadoxine resistant strains [see Dosage and Administration ( 2.4 ) and Patient Counseling Information ( 17 )] . 1.10 Usage To reduce the development of drug-resistant bacteria and maintain the effectiveness of ACTICLATE and ACTICLATE CAP and other antibacterial drugs, ACTICLATE and ACTICLATE CAP should be used only to treat or prevent infections that are proven or strongly suspected to be caused by susceptible bacteria. When culture and susceptibility information are available, they should be considered in selecting or modifying antibacterial therapy. In the absence of such data, local epidemiology and susceptibility patterns may contribute to the empiric selection of therapy.</t>
  </si>
  <si>
    <t>ACTIVE INJECTION KIT</t>
  </si>
  <si>
    <t>Autoimmune Disorders, Endocrine Disorders, Cancer</t>
  </si>
  <si>
    <t>INDICATIONS AND USAGE: Active Injection Kit D Dexamethasone is indicated for the treatment of conditions such as arthritis, blood/hormone disorders, allergic reactions, skin diseases, eye problems, breathing problems, bowel disorders, cancer, and immune system disorders. It is also used as a diagnostic test for an adrenal gland disorder (Cushing's syndrome). As a member of the corticosteroids drug class, dexamethasone works by decreasing the immune system's response to various diseases, thereby reducing symptoms such as swelling and allergic-type reactions. The injectable form of dexamethasone is utilized when oral administration is not an option or when an immediate response is critical, especially in patients with severe medical conditions. Patients should discuss the risks and benefits of using dexamethasone, particularly its epidural administration, due to potential rare but serious side effects associated with this route.</t>
  </si>
  <si>
    <t>AFINITOR DISPERZ</t>
  </si>
  <si>
    <t>ALIMTA</t>
  </si>
  <si>
    <t>1 INDICATIONS AND USAGE ALIMTA ® is a folate analog metabolic inhibitor indicated: in combination with pembrolizumab and platinum chemotherapy, for the initial treatment of patients with metastatic non-squamous non-small cell lung cancer (NSCLC), with no EGFR or ALK genomic tumor aberrations. ( 1.1 ) in combination with cisplatin for the initial treatment of patients with locally advanced or metastatic, non-squamous NSCLC. ( 1.1 ) as a single agent for the maintenance treatment of patients with locally advanced or metastatic, non-squamous NSCLC whose disease has not progressed after four cycles of platinum-based first-line chemotherapy. ( 1.1 ) as a single agent for the treatment of patients with recurrent, metastatic non-squamous, NSCLC after prior chemotherapy. ( 1.1 ) Limitations of Use: ALIMTA is not indicated for the treatment of patients with squamous cell, non-small cell lung cancer. ( 1.1 ) initial treatment, in combination with cisplatin, of patients with malignant pleural mesothelioma whose disease is unresectable or who are otherwise not candidates for curative surgery. ( 1.2 ) 1.1 Non-Squamous Non-Small Cell Lung Cancer (NSCLC) ALIMTA ® is indicated: in combination with pembrolizumab and platinum chemotherapy, for the initial treatment of patients with metastatic non-squamous non-small cell lung cancer (NSCLC), with no EGFR or ALK genomic tumor aberrations. in combination with cisplatin for the initial treatment of patients with locally advanced or metastatic, non-squamous NSCLC. as a single agent for the maintenance treatment of patients with locally advanced or metastatic, non-squamous NSCLC whose disease has not progressed after four cycles of platinum-based first-line chemotherapy. as a single agent for the treatment of patients with recurrent, metastatic non-squamous, NSCLC after prior chemotherapy. Limitations of Use: ALIMTA is not indicated for the treatment of patients with squamous cell, non-small cell lung cancer [see Clinical Studies ( 14.1 )]. 1.2 Mesothelioma ALIMTA is indicated, in combination with cisplatin, for the initial treatment of patients with malignant pleural mesothelioma whose disease is unresectable or who are otherwise not candidates for curative surgery.</t>
  </si>
  <si>
    <t>INDICATIONS AND USAGE: AmBisome is indicated for empirical therapy for presumed fungal infection in febrile, neutropenic patients; treatment of Cryptococcal Meningitis in HIV-infected patients; treatment of patients with Aspergillus species, Candida species, and/or Cryptococcus species infections refractory to amphotericin B deoxycholate, or in patients where renal impairment or unacceptable toxicity precludes the use of amphotericin B deoxycholate; and treatment of visceral leishmaniasis, noting that in immunocompromised patients treated with AmBisome for visceral leishmaniasis, relapse rates were high following initial clearance of parasites.</t>
  </si>
  <si>
    <t>ANAFRANIL</t>
  </si>
  <si>
    <t>INDICATIONS AND USAGE Anafranil ™ (clomipramine hydrochloride) Capsules USP is indicated for the treatment of obsessions and compulsions in patients with Obsessive-Compulsive Disorder (OCD). The obsessions or compulsions must cause marked distress, be time-consuming, or significantly interfere with social or occupational functioning, in order to meet the DSM-III-R (circa 1989) diagnosis of OCD. Obsessions are recurrent, persistent ideas, thoughts, images, or impulses that are ego-dystonic. Compulsions are repetitive, purposeful, and intentional behaviors performed in response to an obsession or in a stereotyped fashion, and are recognized by the person as excessive or unreasonable. The effectiveness of Anafranil for the treatment of OCD was demonstrated in multicenter, placebo-controlled, parallel-group studies, including two 10-week studies in adults and one 8-week study in children and adolescents 10 to 17 years of age. Patients in all studies had moderate-to-severe OCD (DSM-III), with mean baseline ratings on the Yale-Brown Obsessive Compulsive Scale (YBOCS) ranging from 26 to 28 and a mean baseline rating of 10 on the NIMH Clinical Global Obsessive Compulsive Scale (NIMH-OC). Patients taking CMI experienced a mean reduction of approximately 10 on the YBOCS, representing an average improvement on this scale of 35% to 42% among adults and 37% among children and adolescents. CMI-treated patients experienced a 3.5 unit decrement on the NIMH-OC. Patients on placebo showed no important clinical response on either scale. The maximum dose was 250 mg/day for most adults and 3 mg/kg/day (up to 200 mg) for all children and adolescents. The effectiveness of Anafranil for long-term use (i.e., for more than 10 weeks) has not been systematically evaluated in placebo-controlled trials. The physician who elects to use Anafranil for extended periods should periodically reevaluate the long-term usefulness of the drug for the individual patient ( see DOSAGE AND ADMINISTRATION ).</t>
  </si>
  <si>
    <t>ANCOBON</t>
  </si>
  <si>
    <t>Serious infections caused by susceptible strains of Candida and/or Cryptococcus</t>
  </si>
  <si>
    <t>INDICATIONS AND USAGE Ancobon is indicated only in the treatment of serious infections caused by susceptible strains of Candida and/or Cryptococcus . Candida: Septicemia, endocarditis and urinary system infections have been effectively treated with flucytosine. Limited trials in pulmonary infections justify the use of flucytosine. Cryptococcus: Meningitis and pulmonary infections have been treated effectively. Studies in septicemias and urinary tract infections are limited, but good responses have been reported. Ancobon should be used in combination with amphotericin B for the treatment of systemic candidiasis and cryptococcosis because of the emergence of resistance to Ancobon (See MICROBIOLOGY ).</t>
  </si>
  <si>
    <t>APLENZIN ER</t>
  </si>
  <si>
    <t>INDICATIONS AND USAGE: APLENZIN is an aminoketone antidepressant indicated for the treatment of major depressive disorder (MDD) and seasonal affective disorder (SAD). Periodically reevaluate long-term usefulness for the individual patient.</t>
  </si>
  <si>
    <t>APTIOM</t>
  </si>
  <si>
    <t>1 INDICATIONS AND USAGE APTIOM is indicated for the treatment of partial-onset seizures in patients 4 years of age and older. APTIOM is indicated for the treatment of partial-onset seizures in patients 4 years of age and older. ( 1 )</t>
  </si>
  <si>
    <t>ATGAM</t>
  </si>
  <si>
    <t>1 INDICATIONS AND USAGE ATGAM is an immunoglobulin G indicated for: Renal transplant rejection. ( 1.1 ) Aplastic anemia (moderate to severe) in patients unsuitable for bone marrow transplantation. ( 1.2 ) Limitations of Use: The usefulness of ATGAM has not been demonstrated in patients with aplastic anemia who are suitable candidates for bone marrow transplantation or in patients with aplastic anemia secondary to neoplastic disease, storage disease, myelofibrosis, Fanconi's syndrome, or in patients known to have been exposed to myelotoxic agents or radiation. ( 1.2 ) 1.1 Renal Allograft Rejection Renal transplant rejection : ATGAM is indicated for the management of allograft rejection in renal transplant patients; when administered with conventional therapy at the time of rejection ATGAM increases the frequency of resolution of the acute rejection episode [see Clinical Studies (14.1) ] . 1.2 Aplastic Anemia ATGAM is indicated for the treatment of moderate to severe aplastic anemia in patients unsuitable for bone marrow transplantation [see Clinical Studies (14.2) ] . The usefulness of ATGAM has not been demonstrated in patients with aplastic anemia who are suitable candidates for bone marrow transplantation or in patients with aplastic anemia secondary to neoplastic disease, storage disease, myelofibrosis, Fanconi's syndrome, or in patients known to have been exposed to myelotoxic agents or radiation.</t>
  </si>
  <si>
    <t>AZATHIOPRINE</t>
  </si>
  <si>
    <t>INDICATIONS AND USAGE Azathioprine tablets are indicated as an adjunct for the prevention of rejection in renal homotransplantation. It is also indicated for the management of active rheumatoid arthritis to reduce signs and symptoms. Renal Homotransplantation Azathioprine tablets are indicated as an adjunct for the prevention of rejection in renal homotransplantation. Experience with over 16,000 transplants shows a 5-year patient survival of 35% to 55%, but this is dependent on donor, match for HLA antigens, anti-donor or anti-B-cell alloantigen antibody, and other variables. The effect of azathioprine tablets on these variables has not been tested in controlled trials. Rheumatoid Arthritis Azathioprine tablets are indicated for the treatment of active rheumatoid arthritis (RA) to reduce signs and symptoms. Aspirin, non-steroidal anti-inflammatory drugs and/or low dose glucocorticoids may be continued during treatment with azathioprine tablets. The combined use of azathioprine tablets with disease modifying anti-rheumatic drugs (DMARDs) has not been studied for either added benefit or unexpected adverse effects. The use of azathioprine tablets with these agents cannot be recommended.</t>
  </si>
  <si>
    <t>BETA 1 KIT</t>
  </si>
  <si>
    <t>INDICATIONS AND USAGE: When oral therapy is not feasible, the intramuscular use of Betamethasone Sodium Phosphate and Betamethasone Acetate Injectable Suspension is indicated for allergic states to control severe or incapacitating allergic conditions intractable to adequate trials of conventional treatment including asthma, atopic dermatitis, contact dermatitis, drug hypersensitivity reactions, perennial or seasonal allergic rhinitis, serum sickness, and transfusion reactions; dermatologic diseases like bullous dermatitis herpetiformis, exfoliative erythroderma, mycosis fungoides, pemphigus, and severe erythema multiforme (Stevens-Johnson syndrome); endocrine disorders such as congenital adrenal hyperplasia, hypercalcemia associated with cancer, and nonsuppurative thyroiditis; gastrointestinal diseases to tide the patient over a critical period of regional enteritis and ulcerative colitis; hematologic disorders like acquired (autoimmune) hemolytic anemia, Diamond-Blackfan anemia, pure red cell aplasia, and selected cases of secondary thrombocytopenia; miscellaneous conditions including trichinosis with neurologic or myocardial involvement, and tuberculous meningitis with subarachnoid block or impending block when used with appropriate antituberculous chemotherapy; neoplastic diseases for palliative management of leukemias and lymphomas; nervous system conditions such as acute exacerbations of multiple sclerosis and cerebral edema associated with primary or metastatic brain tumor or craniotomy; ophthalmic diseases including sympathetic ophthalmia, temporal arteritis, uveitis, and ocular inflammatory conditions unresponsive to topical corticosteroids; renal diseases to induce diuresis or remission of proteinuria in idiopathic nephrotic syndrome or that due to lupus erythematosus; respiratory diseases such as berylliosis, fulminating or disseminated pulmonary tuberculosis when used concurrently with appropriate antituberculous chemotherapy, idiopathic eosinophilic pneumonias, and symptomatic sarcoidosis; rheumatic disorders as adjunctive therapy for short-term administration in conditions like acute gouty arthritis, acute rheumatic carditis, ankylosing spondylitis, psoriatic arthritis, rheumatoid arthritis including juvenile rheumatoid arthritis, and for the treatment of dermatomyositis, polymyositis, and systemic lupus erythematosus. The intra-articular or soft tissue administration is indicated for short-term management in acute gouty arthritis, acute and subacute bursitis, acute nonspecific tenosynovitis, epicondylitis, rheumatoid arthritis, and synovitis of osteoarthritis. The intralesional administration is indicated for conditions like alopecia areata, discoid lupus erythematosus, keloids, localized hypertrophic, infiltrated, inflammatory lesions of granuloma annulare, lichen planus, lichen simplex chronicus (neurodermatitis), and psoriatic plaques; necrobiosis lipoidica diabeticorum, and may be useful in cystic tumors of an aponeurosis or tendon (ganglia).</t>
  </si>
  <si>
    <t>BETAPACE</t>
  </si>
  <si>
    <t>INDICATIONS AND USAGE Oral sotalol hydrochloride is indicated for the treatment of documented ventricular arrhythmias, such as sustained ventricular tachycardia, that in the judgment of the physician are life-threatening. Because of the proarrhythmic effects of sotalol (see WARNINGS ), including a 1.5 to 2% rate of torsade de pointes or new VT/VF in patients with either NSVT or supraventricular arrhythmias, its use in patients with less severe arrhythmias, even if the patients are symptomatic, is generally not recommended. Treatment of patients with asymptomatic ventricular premature contractions should be avoided. Initiation of sotalol treatment or increasing doses, as with other antiarrhythmic agents used to treat life-threatening arrhythmias, should be carried out in the hospital. The response to treatment should then be evaluated by a suitable method (e.g., PES or Holter monitoring) prior to continuing the patient on chronic therapy. Various approaches have been used to determine the response to antiarrhythmic therapy, including sotalol. In the ESVEM Trial, response by Holter monitoring was tentatively defined as 100% suppression of ventricular tachycardia, 90% suppression of non-sustained VT, 80% suppression of paired VPCs, and 75% suppression of total VPCs in patients who had at least 10 VPCs/hour at baseline; this tentative response was confirmed if VT lasting 5 or more beats was not observed during treadmill exercise testing using a standard Bruce protocol. The PES protocol utilized a maximum of three extrastimuli at three pacing cycle lengths and two right ventricular pacing sites. Response by PES was defined as prevention of induction of the following: 1) monomorphic VT lasting over 15 seconds; 2) non-sustained polymorphic VT containing more than 15 beats of monomorphic VT in patients with a history of monomorphic VT; 3) polymorphic VT or VF greater than 15 beats in patients with VF or a history of aborted sudden death without monomorphic VT; and 4) two episodes of polymorphic VT or VF of greater than 15 beats in a patient presenting with monomorphic VT. Sustained VT or NSVT producing hypotension during the final treadmill test was considered a drug failure. In a multicenter open-label long-term study of sotalol in patients with life-threatening ventricular arrhythmias which had proven refractory to other antiarrhythmic medications, response by Holter monitoring was defined as in ESVEM. Response by PES was defined as non-inducibility of sustained VT by at least double extrastimuli delivered at a pacing cycle length of 400 msec. Overall survival and arrhythmia recurrence rates in this study were similar to those seen in ESVEM, although there was no comparative group to allow a definitive assessment of outcome. Antiarrhythmic drugs have not been shown to enhance survival in patients with ventricular arrhythmias. Sotalol is also indicated for the maintenance of normal sinus rhythm [delay in time to recurrence of atrial fibrillation/atrial flutter (AFIB/AFL)] in patients with symptomatic AFIB/AFL who are currently in sinus rhythm and is marketed under the brand name Betapace AF ® . Sotalol Hydrochloride Tablets are not approved for the AFIB/AFL indication and should not be substituted for Betapace AF ® because only Betapace AF ® is distributed with a patient package insert that is appropriate for patients with AFIB/AFL.</t>
  </si>
  <si>
    <t>BETAPACE AF</t>
  </si>
  <si>
    <t>BRIVIACT</t>
  </si>
  <si>
    <t>1 INDICATIONS AND USAGE BRIVIACT is indicated for the treatment of partial-onset seizures in patients 1 month of age and older. BRIVIACT is indicated for the treatment of partial-onset seizures in patients 1 month of age and older. ( 1 )</t>
  </si>
  <si>
    <t>BSP 0820 KIT</t>
  </si>
  <si>
    <t>INDICATIONS AND USAGE: When oral therapy is not feasible, the intramuscular use of Betamethasone Sodium Phosphate and Betamethasone Acetate Injectable Suspension is indicated for allergic states to control severe or incapacitating allergic conditions intractable to adequate trials of conventional treatment including asthma, atopic dermatitis, contact dermatitis, drug hypersensitivity reactions, perennial or seasonal allergic rhinitis, serum sickness, and transfusion reactions; dermatologic diseases like bullous dermatitis herpetiformis, exfoliative erythroderma, mycosis fungoides, pemphigus, and severe erythema multiforme (Stevens-Johnson syndrome); endocrine disorders such as congenital adrenal hyperplasia, hypercalcemia associated with cancer, and nonsuppurative thyroiditis; gastrointestinal diseases to tide the patient over a critical period of regional enteritis and ulcerative colitis; hematologic disorders including acquired (autoimmune) hemolytic anemia, Diamond-Blackfan anemia, pure red cell aplasia, and selected cases of secondary thrombocytopenia; miscellaneous conditions such as trichinosis with neurologic or myocardial involvement, and tuberculous meningitis with subarachnoid block or impending block when used with appropriate antituberculous chemotherapy; neoplastic diseases for palliative management of leukemias and lymphomas; nervous system disorders like acute exacerbations of multiple sclerosis and cerebral edema associated with primary or metastatic brain tumor or craniotomy; ophthalmic diseases including sympathetic ophthalmia, temporal arteritis, uveitis, and ocular inflammatory conditions unresponsive to topical corticosteroids; renal diseases to induce diuresis or remission of proteinuria in idiopathic nephrotic syndrome or that due to lupus erythematosus; respiratory diseases such as berylliosis, fulminating or disseminated pulmonary tuberculosis when used concurrently with appropriate antituberculous chemotherapy, idiopathic eosinophilic pneumonias, and symptomatic sarcoidosis; rheumatic disorders as adjunctive therapy for short-term administration in acute gouty arthritis, acute rheumatic carditis, ankylosing spondylitis, psoriatic arthritis, rheumatoid arthritis including juvenile rheumatoid arthritis, and for the treatment of dermatomyositis, polymyositis, and systemic lupus erythematosus. The intra-articular or soft tissue administration is indicated for acute gouty arthritis, acute and subacute bursitis, acute nonspecific tenosynovitis, epicondylitis, rheumatoid arthritis, and synovitis of osteoarthritis. The intralesional administration is indicated for conditions like alopecia areata, discoid lupus erythematosus, keloids, localized hypertrophic, infiltrated, inflammatory lesions of granuloma annulare, lichen planus, lichen simplex chronicus (neurodermatitis), and psoriatic plaques; necrobiosis lipoidica diabeticorum, and may also be useful in cystic tumors of an aponeurosis or tendon (ganglia).</t>
  </si>
  <si>
    <t>CANCIDAS IV</t>
  </si>
  <si>
    <t>Presumed fungal infections in febrile, neutropenic patients, Candidemia, Esophageal candidiasis, Invasive aspergillosis</t>
  </si>
  <si>
    <t>INDICATIONS AND USAGE: CANCIDAS is an echinocandin antifungal indicated in adults and pediatric patients (3 months of age and older) for empirical therapy for presumed fungal infections in febrile, neutropenic patients, treatment of candidemia and infections such as intraabdominal abscesses, peritonitis, and pleural space infections, treatment of esophageal candidiasis, and treatment of invasive aspergillosis in patients who are refractory to or intolerant of other therapies.</t>
  </si>
  <si>
    <t>CAVERJECT IMPULSE</t>
  </si>
  <si>
    <t>INDICATION AND USAGE CAVERJECT (CAVERJECT IMPULSE, CAVERJECT Sterile Powder, and CAVERJECT Injection) is indicated for the treatment of erectile dysfunction due to neurogenic, vasculogenic, psychogenic, or mixed etiology. Intracavernosal CAVERJECT is also indicated as an adjunct to other diagnostic tests in the diagnosis of erectile dysfunction.</t>
  </si>
  <si>
    <t>CELLCEPT</t>
  </si>
  <si>
    <t>INDICATIONS AND USAGE Renal, Cardiac, and Hepatic Transplant CellCept is indicated for the prophylaxis of organ rejection in patients receiving allogeneic renal, cardiac or hepatic transplants. CellCept should be used concomitantly with cyclosporine and corticosteroids. CellCept Intravenous is an alternative dosage form to CellCept capsules, tablets and oral suspension. CellCept Intravenous should be administered within 24 hours following transplantation. CellCept Intravenous can be administered for up to 14 days; patients should be switched to oral CellCept as soon as they can tolerate oral medication.</t>
  </si>
  <si>
    <t>CIMZIA</t>
  </si>
  <si>
    <t>1 INDICATIONS AND USAGE CIMZIA is a tumor necrosis factor (TNF) blocker indicated for: Reducing signs and symptoms of Crohn's disease and maintaining clinical response in adult patients with moderately to severely active disease who have had an inadequate response to conventional therapy ( 1.1 ) Treatment of adults with moderately to severely active rheumatoid arthritis ( 1.2 ) Treatment of adult patients with active psoriatic arthritis. ( 1.3 ) Treatment of adults with active ankylosing spondylitis ( 1.4 ) Treatment of adults with active non-radiographic axial spondyloarthritis with objective signs of inflammation ( 1.5 ) Treatment of adults with moderate-to-severe plaque psoriasis who are candidates for systemic therapy or phototherapy ( 1.6 ) 1.1 Crohn's Disease CIMZIA is indicated for reducing signs and symptoms of Crohn's disease and maintaining clinical response in adult patients with moderately to severely active disease who have had an inadequate response to conventional therapy. 1.2 Rheumatoid Arthritis CIMZIA is indicated for the treatment of adults with moderately to severely active rheumatoid arthritis (RA). 1.3 Psoriatic Arthritis CIMZIA is indicated for the treatment of adult patients with active psoriatic arthritis (PsA). 1.4 Ankylosing Spondylitis CIMZIA is indicated for the treatment of adults with active ankylosing spondylitis (AS). [see Clinical Studies (14.4) ] 1.5 Non-radiographic Axial Spondyloarthritis CIMZIA is indicated for the treatment of adults with active non-radiographic axial spondyloarthritis (nr-axSpA) with objective signs of inflammation [see Clinical Studies (14.5) ]. 1.6 Plaque Psoriasis CIMZIA is indicated for the treatment of adults with moderate-to-severe plaque psoriasis (PsO) who are candidates for systemic therapy or phototherapy [see Clinical Studies (14.6) ]</t>
  </si>
  <si>
    <t>CLARAVIS</t>
  </si>
  <si>
    <t>INDICATIONS AND USAGE Severe Recalcitrant Nodular Acne Claravis (isotretinoin capsules) is indicated for the treatment of severe recalcitrant nodular acne. Nodules are inflammatory lesions with a diameter of 5 mm or greater. The nodules may become suppurative or hemorrhagic. “Severe,” by definition, 2 means “many” as opposed to “few or several” nodules. Because of significant adverse effects associated with its use, Claravis should be reserved for patients with severe nodular acne who are unresponsive to conventional therapy, including systemic antibiotics. In addition, Claravis is indicated only for those patients who are not pregnant, because Claravis can cause life threatening birth defects (see Boxed CONTRAINDICATIONS AND WARNINGS ). A single course of therapy for 15 to 20 weeks has been shown to result in complete and prolonged remission of disease in many patients. 1,3,4 If a second course of therapy is needed, it should not be initiated until at least 8 weeks after completion of the first course, because experience has shown that patients may continue to improve while off Claravis. The optimal interval before retreatment has not been defined for patients who have not completed skeletal growth (see WARNINGS, Skeletal, Bone Mineral Density , Hyperostosis, Premature Epiphyseal Closure ).</t>
  </si>
  <si>
    <t>COMETRIQ</t>
  </si>
  <si>
    <t>1 INDICATIONS AND USAGE COMETRIQ is indicated for the treatment of patients with progressive, metastatic medullary thyroid cancer (MTC). COMETRIQ is a kinase inhibitor indicated for the treatment of patients with progressive, metastatic medullary thyroid cancer (MTC). ( 1 )</t>
  </si>
  <si>
    <t>CONTRAVE ER</t>
  </si>
  <si>
    <t>INDICATIONS AND USAGE: CONTRAVE, a combination of naltrexone, an opioid antagonist, and bupropion, an aminoketone antidepressant, is indicated as an adjunct to a reduced-calorie diet and increased physical activity for chronic weight management in adults with an initial body mass index (BMI) of 30 kg/m2 or greater (obese) or 27 kg/m2 or greater (overweight) in the presence of at least one weight-related comorbidity such as hypertension, type 2 diabetes mellitus, or dyslipidemia. Limitations of Use include that the effect of CONTRAVE on cardiovascular morbidity and mortality has not been established, and the safety and effectiveness of CONTRAVE in combination with other products intended for weight loss, including prescription drugs, over-the-counter drugs, and herbal preparations, have not been established.</t>
  </si>
  <si>
    <t>COREG CR</t>
  </si>
  <si>
    <t>1 INDICATIONS AND USAGE COREG CR is an alpha-/beta-adrenergic blocking agent indicated for the treatment of: • mild to severe chronic heart failure. ( 1.1 ) • left ventricular dysfunction following myocardial infarction in clinically stable patients. ( 1.2 ) • hypertension. ( 1.3 ) 1.1 Heart Failure COREG CR is indicated for the treatment of mild-to-severe chronic heart failure of ischemic or cardiomyopathic origin, usually in addition to diuretics, ACE inhibitors, and digitalis, to increase survival and, also, to reduce the risk of hospitalization [see Drug Interactions ( 7.4 ), Clinical Studies ( 14.1 )] . 1.2 Left Ventricular Dysfunction following Myocardial Infarction COREG CR is indicated to reduce cardiovascular mortality in clinically stable patients who have survived the acute phase of a myocardial infarction and have a left ventricular ejection fraction of less than or equal to 40% (with or without symptomatic heart failure) [see Clinical Studies ( 14.2 )] . 1.3 Hypertension COREG CR is indicated for the management of essential hypertension [see Clinical Studies ( 14.3 , 14.4 )] . It can be used alone or in combination with other antihypertensive agents, especially thiazide‑type diuretics [see Drug Interactions ( 7.2 )] .</t>
  </si>
  <si>
    <t>CREON DR</t>
  </si>
  <si>
    <t>INDICATIONS AND USAGE: CREON is indicated for the treatment of exocrine pancreatic insufficiency in adult and pediatric patients.</t>
  </si>
  <si>
    <t>CUPRIMINE</t>
  </si>
  <si>
    <t>Metabolic Disorders, Autoimmune Disorders</t>
  </si>
  <si>
    <t>INDICATIONS CUPRIMINE is indicated in the treatment of Wilson's disease, cystinuria, and in patients with severe, active rheumatoid arthritis who have failed to respond to an adequate trial of conventional therapy. Available evidence suggests that CUPRIMINE is not of value in ankylosing spondylitis. Wilson's Disease Wilson's disease (hepatolenticular degeneration) occurs in individuals who have inherited an autosomal-recessive defect that leads to an accumulation of copper far in excess of metabolic requirements. The excess copper is deposited in several organs and tissues, and eventually produces pathological effects primarily in the liver, where damage progresses to postnecrotic cirrhosis, and in the brain, where degeneration is widespread. Copper is also deposited as characteristic, asymptomatic, golden-brown Kayser-Fleischer rings in the corneas of all patients with cerebral symptomatology and some patients who are either asymptomatic or manifest only hepatic symptomatology. Two types of patients require treatment for Wilson's disease: (1) the symptomatic, and (2) the asymptomatic in whom it can be assumed the disease will develop in the future if the patient is not treated. The diagnosis, if suspected on the basis of family or individual history or physical examination, can be confirmed if the plasma copper-protein ceruloplasmin** is less than 20 mg/dL and either a quantitative determination in a liver biopsy specimen shows an abnormally high concentration of copper (greater than 250 mcg/g dry weight) or Kayser-Fleischer rings are present. Treatment has two objectives: 1) to minimize dietary intake of copper; 2) to promote excretion and complex formation (i.e., detoxification) of excess tissue copper. The first objective is attained by a daily diet that contains no more than 1 or 2 mg of copper. Such a diet should exclude, most importantly, chocolate, nuts, shellfish, mushrooms, liver, molasses, broccoli, and cereals and dietary supplements enriched with copper, and be composed to as great an extent as possible of foods with a low copper content. Distilled or demineralized water should be used if the patient's drinking water contains more than 0.1 mg/L of copper. For the second objective, a copper chelating agent is used. In symptomatic patients, this treatment usually produces marked neurologic improvement, fading of Kayser-Fleischer rings, and gradual amelioration of hepatic dysfunction and psychic disturbances. Clinical experience to date suggests that life is prolonged with the above regimen. Noticeable improvement may not occur for 1 to 3 months. Occasionally, neurologic symptoms become worse during initiation of therapy with CUPRIMINE. Despite this, the drug should not be withdrawn. Temporary interruption carries an increased risk of developing a sensitivity reaction upon resumption of therapy, although it may result in clinical improvement of neurological symptoms (see WARNINGS ). If the neurological symptoms and signs continue to worsen for a month after the initiation of CUPRIMINE therapy, several short courses of treatment with 2,3 - dimercaprol (BAL) while continuing CUPRIMINE may be considered. Treatment of asymptomatic patients has been carried out for over 30 years. Symptoms and signs of the disease appear to be prevented indefinitely if daily treatment with CUPRIMINE is continued. Cystinuria Cystinuria is characterized by excessive urinary excretion of the dibasic amino acids, arginine, lysine, ornithine, and cystine, and the mixed disulfide of cysteine and homocysteine. The metabolic defect that leads to cystinuria is inherited as an autosomal-recessive trait. Metabolism of the affected amino acids is influenced by at least two abnormal factors: (1) defective gastrointestinal absorption and (2) renal tubular dysfunction. Arginine, lysine, ornithine, and cysteine are soluble substances, readily excreted. There is no apparent pathology connected with their excretion in excessive quantities. Cystine, however, is so slightly soluble at the usual range of urinary pH that it is not excreted readily, and so crystallizes and forms stones in the urinary tract. Stone formation is the only known pathology in cystinuria. Normal daily output of cystine is 40 to 80 mg. In cystinuria, output is greatly increased and may exceed 1 g/day. At 500 to 600 mg/day, stone formation is almost certain. When it is more than 300 mg/day, treatment is indicated. Conventional treatment is directed at keeping urinary cystine diluted enough to prevent stone formation, keeping the urine alkaline enough to dissolve as much cystine as possible, and minimizing cystine production by a diet low in methionine (the major dietary precursor of cystine). Patients must drink enough fluid to keep urine-specific gravity below 1.010, take enough alkali to keep urinary pH at 7.5 to 8, and maintain a diet low in methionine. This diet is not recommended in growing children and probably is contraindicated in pregnancy because of its low protein content (see PRECAUTIONS ). When these measures are inadequate to control recurrent stone formation, CUPRIMINE may be used as additional therapy, and when patients refuse to adhere to conventional treatment, CUPRIMINE may be a useful substitute. It is capable of keeping cystine excretion to near normal values, thereby hindering stone formation and the serious consequences of pyelonephritis and impaired renal function that develop in some patients. Bartter and colleagues depict the process by which penicillamine interacts with cystine to form penicillamine-cysteine mixed disulfide as: In this process, it is assumed that the deprotonated form of penicillamine, PS', is the active factor in bringing about the disulfide interchange. CUPRIMINE TABLE Rheumatoid Arthritis Because CUPRIMINE can cause severe adverse reactions, its use in rheumatoid arthritis should be restricted to patients who have severe, active disease and who have failed to respond to an adequate trial of conventional therapy. Even then, benefit-to-risk ratio should be carefully considered. Other measures, such as rest, physiotherapy, salicylates, and corticosteroids, should be used, when indicated, in conjunction with CUPRIMINE (see PRECAUTIONS ).</t>
  </si>
  <si>
    <t>DANTRIUM</t>
  </si>
  <si>
    <t>INDICATIONS AND USAGE In Chronic Spasticity Dantrolene sodium is indicated in controlling the manifestations of clinical spasticity resulting from upper motor neuron disorders (e.g., spinal cord injury, stroke, cerebral palsy, or multiple sclerosis). It is of particular benefit to the patient whose functional rehabilitation has been retarded by the sequelae of spasticity. Such patients must have presumably reversible spasticity where relief of spasticity will aid in restoring residual function. Dantrolene sodium is not indicated in the treatment of skeletal muscle spasm resulting from rheumatic disorders. If improvement occurs, it will ordinarily occur within the dosage titration (see DOSAGE AND ADMINISTRATION ), and will be manifested by a decrease in the severity of spasticity and the ability to resume a daily function not quite attainable without dantrolene sodium. Occasionally, subtle but meaningful improvement in spasticity may occur with dantrolene sodium therapy. In such instances, information regarding improvement should be solicited from the patient and those who are in constant daily contact and attendance with him. Brief withdrawal of dantrolene sodium for a period of 2 to 4 days will frequently demonstrate exacerbation of the manifestations of spasticity and may serve to confirm a clinical impression. A decision to continue the administration of dantrolene sodium on a long-term basis is justified if introduction of the drug into the patient's regimen: produces a significant reduction in painful and/or disabling spasticity such as clonus, or permits a significant reduction in the intensity and/or degree of nursing care required, or rids the patient of any annoying manifestation of spasticity considered important by the patient himself. In Malignant Hyperthermia Oral dantrolene sodium is also indicated preoperatively to prevent or attenuate the development of signs of malignant hyperthermia in known, or strongly suspect, malignant hyperthermia susceptible patients who require anesthesia and/or surgery. Currently accepted clinical practices in the management of such patients must still be adhered to (careful monitoring for early signs of malignant hyperthermia, minimizing exposure to triggering mechanisms and prompt use of intravenous Dantrolene Sodium and indicated supportive measures should signs of malignant hyperthermia appear); see also the package insert for Dantrium ® (dantrolene sodium) Intravenous. Oral dantrolene sodium should be administered following a malignant hyperthermic crisis to prevent recurrence of the signs of malignant hyperthermia.</t>
  </si>
  <si>
    <t>DEMSER</t>
  </si>
  <si>
    <t>INDICATIONS AND USAGE DEMSER is indicated in the treatment of patients with pheochromocytoma for: 1. Preoperative preparation of patients for surgery 2. Management of patients when surgery is contraindicated 3. Chronic treatment of patients with malignant pheochromocytoma DEMSER is not recommended for the control of essential hypertension.</t>
  </si>
  <si>
    <t>DEPEN</t>
  </si>
  <si>
    <t>INDICATIONS DEPEN is indicated in the treatment of Wilson’s disease, cystinuria, and in patients with severe, active rheumatoid arthritis who have failed to respond to an adequate trial of conventional therapy. Available evidence suggests that DEPEN is not of value in ankylosing spondylitis. Wilson’s Disease - Wilson’s disease (hepatolenticular degeneration) results from the interaction of an inherited defect and an abnormality in copper metabolism. The metabolic defect, which is the consequence of the autosomal inheritance of one abnormal gene from each parent, manifests itself in a greater positive copper balance than normal. As a result, copper is deposited in several organs and appears eventually to produce pathologic effects most prominently seen in the brain, where degeneration is widespread; in the liver, where fatty infiltration, inflammation, and hepatocellular damage progress to postnecrotic cirrhosis; in the kidney, where tubular and glomerular dysfunction results; and in the eye, where characteristic corneal copper deposits are known as Kayser-Fleischer rings. Two types of patients require treatment for Wilson’s disease: (1) the symptomatic, and (2) the asymptomatic in whom it can be assumed the disease will develop in the future if the patient is not treated. Diagnosis, suspected on the basis of family or individual history, physical examination, or a low serum concentration of ceruloplasmin*, is confirmed by the demonstration of Kayser-Fleischer rings or, particularly in the asymptomatic patient, by the quantitative demonstration in a liver biopsy specimen of a concentration of copper in excess of 250 mcg/g dry weight. Treatment has two objectives: (1) to minimize dietary intake and absorption of copper. (2) to promote excretion of copper deposited in tissues. The first objective is attained by a daily diet that contains no more than one or two milligrams of copper. Such a diet should exclude, most importantly, chocolate, nuts, shellfish, mushrooms, liver, molasses, broccoli, and cereals enriched with copper, and be composed to as great an extent as possible of foods with a low copper content. Distilled or demineralized water should be used if the patient’s drinking water contains more than 0.1 mg of copper per liter. For the second objective, a copper chelating agent is used. In symptomatic patients, this treatment usually produces marked neurologic improvement, fading of Kayser-Fleischer rings, and gradual amelioration of hepatic dysfunction and psychic disturbances. Clinical experience to date suggests that life is prolonged with the above regimen. Noticeable improvement may not occur for one to three months. Occasionally, neurologic symptoms become worse during initiation of therapy with DEPEN. Despite this, the drug should not be discontinued permanently. Although temporary interruption may result in clinical improvement of the neurological symptoms, it carries an increased risk of developing a sensitivity reaction upon resumption of therapy (See WARNINGS ). * For quantitative test for serum ceruloplasmin see: Morell, A.G.; Windsor, J.; Sternlieb, I; Scheinberg, I.H.: Measurement of the concentration of ceruloplasmin in serum by determination of its oxidase activity, in “Laboratory Diagnosis of Liver Disease,” F.W. Sunderman; F.W. Sunderman, Jr., (eds.), St. Louis, Warren H. Green, Inc., 1968, pp. 193-195. Treatment of asymptomatic patients has been carried out for over ten years. Symptoms and signs of the disease appear to be prevented indefinitely if daily treatment with DEPEN can be continued. Cystinuria - Cystinuria is characterized by excessive urinary excretion of the dibasic amino acids, arginine, lysine, ornithine, and cystine, and the mixed disulfide of cysteine and homocysteine. The metabolic defect that leads to cystinuria is inherited as an autosomal, recessive trait. Metabolism of the affected amino acids is influenced by at least two abnormal factors: (1) defective gastrointestinal absorption and (2) renal tubular dysfunction. Arginine, lysine, ornithine, and cysteine are soluble substances, readily excreted. There is no apparent pathology connected with their excretion in excessive quantities. Cystine, however, is so slightly soluble at the usual range of urinary pH that it is not excreted readily, and so crystallizes and forms stones in the urinary tract. Stone formation is the only known pathology in cystinuria. Normal daily output of cystine is 40 to 80 mg. In cystinuria, output is greatly increased and may exceed 1 g/day. At 500 to 600 mg/day, stone formation is almost certain. When it is more than 300 mg/day, treatment is indicated. Conventional treatment is directed at keeping urinary cystine diluted enough to prevent stone formation, keeping the urine alkaline enough to dissolve as much cystine as possible, and minimizing cystine production by a diet low in methionine (the major dietary precursor of cystine). Patients must drink enough fluid to keep urine specific gravity below 1.010, take enough alkali to keep urinary pH at 7.5 to 8, and maintain a diet low in methionine. This diet is not recommended in growing children and probably is contraindicated in pregnancy because of its low protein content (see PRECAUTIONS ). When these measures are inadequate to control recurrent stone formation, DEPEN may be used as additional therapy. When patients refuse to adhere to conventional treatment, DEPEN may be a useful substitute. It is capable of keeping cystine excretion to near normal values, thereby hindering stone formation and the serious consequences of pyelonephritis and impaired renal function that develop in some patients. Bartter and colleagues depict the process by which penicillamine interacts with cystine to form penicillamine-cysteine mixed disulfide as: In this process, it is assumed that the deprotonated form of penicillamine, PS', is the active factor in bringing about the disulfide interchange. Rheumatoid Arthritis - Because DEPEN can cause severe adverse reactions, its use in rheumatoid arthritis should be restricted to patients who have severe, active disease and who have failed to respond to an adequate trial of conventional therapy. Even then, benefit-to-risk ratio should be carefully considered. Other measures, such as rest, physiotherapy, salicylates, and corticosteroids should be used, when indicated, in conjunction with DEPEN (see PRECAUTIONS ). penicillamine interacts with cystine</t>
  </si>
  <si>
    <t>DESOXYN</t>
  </si>
  <si>
    <t>INDICATIONS AND USAGE Attention Deficit Disorder with Hyperactivity: DESOXYN tablets are indicated as an integral part of a total treatment program which typically includes other remedial measures (psychological, educational, social) for a stabilizing effect in children over 6 years of age with a behavioral syndrome characterized by the following group of developmentally inappropriate symptoms: moderate to severe distractibility, short attention span, hyperactivity, emotional lability, and impulsivity. The diagnosis of this syndrome should not be made with finality when these symptoms are only of comparatively recent origin. Nonlocalizing (soft) neurological signs, learning disability, and abnormal EEG may or may not be present, and a diagnosis of central nervous system dysfunction may or may not be warranted.</t>
  </si>
  <si>
    <t>DIBENZYLINE</t>
  </si>
  <si>
    <t>INDICATION AND USAGE Dibenzyline is indicated in the treatment of pheochromocytoma, to control episodes of hypertension and sweating. If tachycardia is excessive, it may be necessary to use a beta -blocking agent concomitantly.</t>
  </si>
  <si>
    <t>DIFLUCAN</t>
  </si>
  <si>
    <t>Vaginal candidiasis, Oropharyngeal and esophageal candidiasis, Cryptococcal meningitis, Prophylaxis of candidiasis</t>
  </si>
  <si>
    <t>INDICATIONS AND USAGE DIFLUCAN (fluconazole) is indicated for the treatment of: Vaginal candidiasis (vaginal yeast infections due to ). Candida Oropharyngeal and esophageal candidiasis. In open noncomparative studies of relatively small numbers of patients, DIFLUCAN was also effective for the treatment of urinary tract infections, peritonitis, and systemic infections including candidemia, disseminated candidiasis, and pneumonia. Candida Candida Cryptococcal meningitis. Before prescribing DIFLUCAN (fluconazole) for AIDS patients with cryptococcal meningitis, please see section. Studies comparing DIFLUCAN to amphotericin B in non-HIV infected patients have not been conducted. CLINICAL STUDIES Prophylaxis. DIFLUCAN is also indicated to decrease the incidence of candidiasis in patients undergoing bone marrow transplantation who receive cytotoxic chemotherapy and/or radiation therapy. Specimens for fungal culture and other relevant laboratory studies (serology, histopathology) should be obtained prior to therapy to isolate and identify causative organisms. Therapy may be instituted before the results of the cultures and other laboratory studies are known; however, once these results become available, anti-infective therapy should be adjusted accordingly.</t>
  </si>
  <si>
    <t>DONNATAL</t>
  </si>
  <si>
    <t>INDICATIONS AND USAGE: Based on a review by the National Academy of Sciences-National Research Council and/or other information, the FDA has classified this drug as "possibly" effective for use as adjunctive therapy in the treatment of irritable bowel syndrome (irritable colon, spastic colon, mucous colitis) and acute enterocolitis. It may also be useful as adjunctive therapy in the treatment of duodenal ulcer. However, final classification of the less-than-effective indications requires further investigation. It has not been shown conclusively whether anticholinergic/antispasmodic drugs aid in the healing of a duodenal ulcer, decrease the rate of recurrences, or prevent complications.</t>
  </si>
  <si>
    <t>DORYX DR</t>
  </si>
  <si>
    <t>Rickettsial infections, Sexually transmitted infections, Respiratory tract infections, Specific bacterial infections, Ophthalmic infections, Inhalational anthrax, Alternative treatment for selected infections when penicillin is contraindicated, Adjunctive therapy for acute intestinal amebiasis and severe acne, Prophylaxis of malaria</t>
  </si>
  <si>
    <t>INDICATIONS AND USAGE: DORYX MPC is indicated for the treatment of Rocky Mountain spotted fever, typhus fever and the typhus group, Q fever, rickettsialpox, and tick fevers caused by Rickettsiae; sexually transmitted infections including uncomplicated urethral, endocervical, or rectal infections caused by Chlamydia trachomatis, nongonococcal urethritis by Ureaplasma urealyticum, lymphogranuloma venereum by Chlamydia trachomatis, granuloma inguinale by Klebsiella granulomatis, uncomplicated gonorrhea by Neisseria gonorrhoeae, chancroid by Haemophilus ducreyi; respiratory tract infections caused by Mycoplasma pneumoniae, and Psittacosis by Chlamydophila psittaci. It is also used for specific bacterial infections including relapsing fever by Borrelia recurrentis, plague by Yersinia pestis, tularemia by Francisella tularensis, cholera by Vibrio cholerae, Campylobacter fetus infections, brucellosis by Brucella species with streptomycin, bartonellosis by Bartonella bacilliformis, and various infections by gram-negative microorganisms when testing indicates susceptibility. Additionally, it treats ophthalmic infections like trachoma and inclusion conjunctivitis by Chlamydia trachomatis, inhalational anthrax (post-exposure), and as an alternative treatment for infections like syphilis when penicillin is contraindicated. It serves as an adjunctive therapy for acute intestinal amebiasis, severe acne, and prophylaxis of malaria in certain travelers, and emphasizes the importance of using antibacterial drugs only for infections proven or strongly suspected to be caused by susceptible bacteria to prevent drug resistance.</t>
  </si>
  <si>
    <t>DOUBLEDEX</t>
  </si>
  <si>
    <t>INDICATIONS AND USAGE: DOUBLEDEX Dexamethasone is indicated for the treatment of conditions such as arthritis, blood/hormone disorders, allergic reactions, skin diseases, eye problems, breathing problems, bowel disorders, cancer, and immune system disorders. It is also used as a diagnostic test for an adrenal gland disorder (Cushing's syndrome). As a member of the corticosteroids drug class, dexamethasone works by decreasing the immune system's response to various diseases, thereby reducing symptoms such as swelling and allergic-type reactions. The injectable form of dexamethasone is utilized when oral administration is not an option or when an immediate response is critical, especially in patients with severe medical conditions. Patients should discuss the risks and benefits of using dexamethasone, particularly its epidural administration, due to potential rare but serious side effects associated with this route.</t>
  </si>
  <si>
    <t>DYSPORT</t>
  </si>
  <si>
    <t>1 INDICATIONS AND USAGE DYSPORT ® is an acetylcholine release inhibitor and a neuromuscular blocking agent indicated for: • the treatment of adults with cervical dystonia to reduce the severity of abnormal head position and neck pain in both toxin-naïve and previously treated patients ( 1.1 ) • the temporary improvement in the appearance of moderate to severe glabellar lines associated with procerus and corrugator muscle activity in adult patients &lt; 65 years of age ( 1.2 ) 1.1 Cervical Dystonia DYSPORT ® (abobotulinumtoxinA) is an acetylcholine release inhibitor and a neuromuscular blocking agent indicated for the treatment of adults with cervical dystonia to reduce the severity of abnormal head position and neck pain in both toxin-naïve and previously treated patients. 1.2 Glabellar Lines DYSPORT ® (abobotulinumtoxinA) is an acetylcholine release inhibitor and a neuromuscular blocking agent indicated for the temporary improvement in the appearance of moderate to severe glabellar lines associated with procerus and corrugator muscle activity in adult patients &lt; 65 years of age.</t>
  </si>
  <si>
    <t>EDEX</t>
  </si>
  <si>
    <t>INDICATIONS AND USAGE edex ® is indicated for the treatment of erectile dysfunction due to neurogenic, vasculogenic, psychogenic, or mixed etiology.</t>
  </si>
  <si>
    <t>EMCYT</t>
  </si>
  <si>
    <t>INDICATIONS AND USAGE EMCYT Capsules are indicated in the palliative treatment of patients with metastatic and/or progressive carcinoma of the prostate.</t>
  </si>
  <si>
    <t>ERAXIS</t>
  </si>
  <si>
    <t>Candidemia, Esophageal candidiasis</t>
  </si>
  <si>
    <t>1 INDICATIONS AND USAGE ERAXIS is an echinocandin antifungal indicated for the treatment of the following infections: • Candidemia and other forms of Candida infections (intra-abdominal abscess and peritonitis) in adults and pediatric patients (1 month of age and older) ( 1.1 ) • Esophageal candidiasis in adults ( 1.2 ) Limitations of use • ERAXIS has not been studied in adult and pediatric patients with endocarditis, osteomyelitis, and meningitis due to Candida or in sufficient numbers of neutropenic patients. The dosage of ERAXIS for the treatment of Candida dissemination into the CNS and the eye has not been established. ( 1.3 , 5.3 , 8.4 ) • ERAXIS is associated with high relapse rates in esophageal candidiasis. ( 1.3 , 14.2 ) 1.1 Candidemia and Other Forms of Candida Infections (Intra-abdominal Abscess and Peritonitis) ERAXIS is indicated for the treatment of candidemia and the following Candida infections: intra-abdominal abscess and peritonitis in adults and pediatric patients 1 month of age and older [see Clinical Studies (14.1) and Microbiology (12.4) ] . 1.2 Esophageal Candidiasis ERAXIS is indicated for the treatment of esophageal candidiasis in adults [see Indications and Usage (1.3) , Clinical Studies (14.2) ] . 1.3 Limitations of Use • ERAXIS has not been studied in adult and pediatric patients with endocarditis, osteomyelitis, and meningitis due to Candida, and has not been studied in sufficient numbers of neutropenic patients to determine efficacy in this group. The dosage of ERAXIS for the treatment of Candida dissemination into the CNS and the eye has not been established [see Warning and Precautions (5.3) , Use in Specific Populations (8.4) ]. • ERAXIS is associated with high relapse rates in esophageal candidiasis [see Clinical Studies (14.2) ]. 1.4 Usage Specimens for fungal culture and other relevant laboratory studies (including histopathology) should be obtained prior to therapy to isolate and identify causative organism(s). Therapy may be instituted before the results of the cultures and other laboratory studies are known. However, once these results become available, antifungal therapy should be adjusted accordingly.</t>
  </si>
  <si>
    <t>ERY-TAB DR</t>
  </si>
  <si>
    <t>Upper respiratory tract infections, Lower respiratory tract infections, Listeriosis, Respiratory tract infections due to Mycoplasma pneumoniae, Skin and skin structure infections, Pertussis, Diphtheria, Erythrasma, Intestinal amebiasis, Acute pelvic inflammatory disease, Infections caused by Chlamydia trachomatis, Nongonococcal urethritis, Primary syphilis, Legionnaires' Disease, Prevention of rheumatic fever</t>
  </si>
  <si>
    <t>INDICATIONS AND USAGE: ERY-TAB is indicated to reduce the development of drug-resistant bacteria and maintain the effectiveness of ERY-TAB and other antibacterial drugs. It should only be used to treat or prevent infections proven or strongly suspected to be caused by susceptible bacteria. When culture and susceptibility information are available, they should be considered in selecting or modifying antibacterial therapy. In the absence of such data, local epidemiology and susceptibility patterns may contribute to the empiric selection of therapy. ERY-TAB tablets are indicated for the treatment of infections caused by susceptible strains of designated microorganisms in various diseases, including upper respiratory tract infections of mild to moderate degree, lower respiratory tract infections, listeriosis, respiratory tract infections due to Mycoplasma pneumoniae, skin and skin structure infections, pertussis, diphtheria, erythrasma, intestinal amebiasis, acute pelvic inflammatory disease, and infections caused by Chlamydia trachomatis. It is also indicated for nongonococcal urethritis caused by Ureaplasma urealyticum, primary syphilis in patients allergic to penicillins, and Legionnaires' Disease. Additionally, it is used for the prevention of initial and recurrent attacks of rheumatic fever, particularly in patients allergic to penicillin or sulfonamides.</t>
  </si>
  <si>
    <t>EYLEA</t>
  </si>
  <si>
    <t>FABIOR</t>
  </si>
  <si>
    <t>1 INDICATIONS AND USAGE FABIOR ® (tazarotene) Foam, 0.1% is indicated for the topical treatment of acne vulgaris in patients 12 years of age or older. • FABIOR Foam is a retinoid indicated for the topical treatment of acne vulgaris in patients 12 years of age or older. (1)</t>
  </si>
  <si>
    <t>FENTORA</t>
  </si>
  <si>
    <t>1 INDICATIONS AND USAGE FENTORA is indicated for the management of breakthrough pain in cancer patients 18 years of age and older who are already receiving and who are tolerant to around-the-clock opioid therapy for their underlying persistent cancer pain. Patients considered opioid tolerant are those who are taking, for one week or longer, around-the-clock medicine consisting of at least 60 mg of oral morphine per day, at least 25 mcg of transdermal fentanyl per hour, at least 30 mg of oral oxycodone per day, at least 8 mg of oral hydromorphone per day, at least 25 mg oral oxymorphone per day, at least 60 mg of oral hydrocodone per day, or an equianalgesic dose of another opioid. Patients must remain on around-the-clock opioids while taking FENTORA. Limitations of Use: Not for use in opioid non-tolerant patients. Not for use in the management of acute or postoperative pain, including headache/migraine and dental pain [see Contraindications ( 4 )] . As a part of the TIRF REMS, FENTORA may be dispensed by outpatient pharmacies only to outpatients enrolled in the program [see Warnings and Precautions ( 5.7 )] . For inpatient administration of FENTORA, patient and prescriber enrollment are not required. FENTORA is an opioid agonist indicated for the management of breakthrough pain in cancer patients 18 years of age and older who are already receiving and who are tolerant to around-the-clock opioid therapy for their underlying persistent cancer pain. ( 1 ) Patients considered opioid tolerant are those who are taking, for one week or longer, around-the-clock medicine consisting of at least 60 mg of oral morphine per day, at least 25 mcg of transdermal fentanyl per hour, at least 30 mg of oral oxycodone per day, at least 8 mg of oral hydromorphone per day, at least 25 mg oral oxymorphone per day, at least 60 mg of oral hydrocodone per day, or an equianalgesic dose of another opioid. Patients must remain on around-the-clock opioids while taking FENTORA. Limitations of Use: Not for use in opioid non-tolerant patients. Not for use in the management of acute or postoperative pain, including headache/migraine or dental pain. ( 4 ) As a part of the TIRF REMS, FENTORA may be dispensed by outpatient pharmacies only to outpatients enrolled in the program. ( 5.7 ) For inpatient administration of FENTORA, patient and prescriber enrollment are not required.</t>
  </si>
  <si>
    <t>FOLLISTIM AQ</t>
  </si>
  <si>
    <t>1 INDICATIONS AND USAGE Follistim ® AQ Cartridge (follitropin beta) injection, is indicated: In Women for: Follistim AQ Cartridge is a gonadotropin indicated: In Women for: Induction of Ovulation and Pregnancy in Anovulatory Infertile Women in Whom the Cause of Infertility is Functional and Not Due to Primary Ovarian Failure ( 1.1 ) Pregnancy in Normal Ovulatory Women Undergoing Controlled Ovarian Stimulation as Part of an In Vitro Fertilization (IVF) or Intracytoplasmic Sperm Injection (ICSI) Cycle ( 1.2 ) In Men for: Induction of Spermatogenesis in Men with Primary and Secondary Hypogonadotropic Hypogonadism (HH) in Whom the Cause of Infertility is Not Due to Primary Testicular Failure ( 1.3 ) 1.1 Induction of Ovulation and Pregnancy in Anovulatory Infertile Women in Whom the Cause of Infertility is Functional and Not Due to Primary Ovarian Failure Prior to initiation of treatment with Follistim AQ Cartridge: Women should have a complete gynecologic and endocrinologic evaluation. Primary ovarian failure should be excluded. The possibility of pregnancy should be excluded. Tubal patency should be demonstrated. The fertility status of the male partner should be evaluated. 1.2 Pregnancy in Normal Ovulatory Women Undergoing Controlled Ovarian Stimulation as Part of an In Vitro Fertilization (IVF) or Intracytoplasmic Sperm Injection (ICSI) Cycle Prior to initiation of treatment with Follistim AQ Cartridge: Women should have a complete gynecologic and endocrinologic evaluation and diagnosis of cause of infertility. The possibility of pregnancy should be excluded. The fertility status of the male partner should be evaluated. In Men for: 1.3 Induction of Spermatogenesis in Men with Primary and Secondary Hypogonadotropic Hypogonadism (HH) in Whom the Cause of Infertility is Not Due to Primary Testicular Failure Prior to initiation of treatment with Follistim AQ Cartridge: Men should have a complete medical and endocrinologic evaluation. Hypogonadotropic hypogonadism should be confirmed and primary testicular failure should be excluded. Serum testosterone levels should be normalized with human chorionic gonadotropin (hCG) treatment. The fertility status of the female partner should be evaluated.</t>
  </si>
  <si>
    <t>GAMMAGARD S-D</t>
  </si>
  <si>
    <t>INDICATIONS AND CLINICAL USE: Immunoglobulin Intravenous (Human) [IGIV], GAMMAGARD S/D, Solvent/Detergent-Treated is indicated for the treatment of primary immunodeficient states such as congenital agammaglobulinemias, common variable immunodeficiency, Wiskott-Aldrich syndrome, and severe combined immunodeficiencies. It is also indicated for the prevention of bacterial infections in patients with hypogammaglobulinemia and/or recurrent bacterial infections associated with B-cell Chronic Lymphocytic Leukemia (CLL). Additionally, for Idiopathic Thrombocytopenic Purpura (ITP), where a rapid rise in platelet count is needed to prevent and/or control bleeding, the administration of IGIV, GAMMAGARD S/D, should be considered. No specific geriatric or pediatric studies were performed, but it is applicable for use in patients over 24 months of age.</t>
  </si>
  <si>
    <t>GAVILYTE-C</t>
  </si>
  <si>
    <t>INDICATIONS AND USAGE GaviLyte- C with flavor pack is indicated for bowel cleansing prior to colonoscopy or barium enema X-ray examination.</t>
  </si>
  <si>
    <t>GAVILYTE-G</t>
  </si>
  <si>
    <t>1 INDICATIONS AND USAGE GaviLyte-G is a combination of PEG 3350, an osmotic laxative, and electrolytes indicated for cleansing of the colon in preparation for colonoscopy and barium enema X-ray examination in adults. ( 1 ) GaviLyte-G is indicated for bowel cleansing prior to colonoscopy and barium enema X-ray examination in adults.</t>
  </si>
  <si>
    <t>GEODON</t>
  </si>
  <si>
    <t>INDICATIONS &amp; USAGE GEODON is indicated for the treatment of schizophrenia, as monotherapy for the acute treatment of bipolar manic or mixed episodes, and as an adjunct to lithium or valproate for the maintenance treatment of bipolar disorder. GEODON intramuscular is indicated for acute agitation in schizophrenic patients. When deciding among the alternative treatments available for the condition needing treatment, the prescriber should consider the finding of ziprasidone's greater capacity to prolong the QT/QTc interval compared to several other antipsychotic drugs [ see Warnings and Precautions (5.2) ]. Prolongation of the QTc interval is associated in some other drugs with the ability to cause torsade de pointes-type arrhythmia, a potentially fatal polymorphic ventricular tachycardia, and sudden death. In many cases this would lead to the conclusion that other drugs should be tried first. Whether ziprasidone will cause torsade de pointes or increase the rate of sudden death is not yet known [ see Warnings and Precautions (5.2) ] Geodon is indicated for the treatment of schizophrenia. The efficacy of oral ziprasidone was established in four short-term (4- and 6-week) controlled trials of adult schizophrenic inpatients and in one maintenance trial of stable adult schizophrenic inpatients [ see Clinical Studies (14.1) ]. Geodon is indicated as monotherapy for the acute treatment of manic or mixed episodes associated with bipolar I disorder. Efficacy was established in two 3-week monotherapy studies in adult patients [ see Clinical Studies (14.2) ] . Geodon is indicated as an adjunct to lithium or valproate for the maintenance treatment of bipolar I disorder. Efficacy was established in a maintenance trial in adult patients. The efficacy of Geodon as monotherapy for the maintenance treatment of bipolar I disorder has not been systematically evaluated in controlled clinical trials [ see Clinical Studies (14.2) ]. GEODON intramuscular is indicated for the treatment of acute agitation in schizophrenic patients for whom treatment with ziprasidone is appropriate and who need intramuscular antipsychotic medication for rapid control of agitation. The efficacy of intramuscular ziprasidone for acute agitation in schizophrenia was established in single day controlled trials of agitated schizophrenic inpatients [ see Clinical Trials (14.1) ] "Psychomotor agitation" is defined in DSM-IV as "excessive motor activity associated with a feeling of inner tension". Schizophrenic patients experiencing agitation often manifest behaviors that interfere with their diagnosis and care, e.g., threatening behaviors, escalating or urgently distressing behavior, or self-exhausting behavior, leading clinicians to the use of intramuscular antipsychotic medications to achieve immediate control of the agitation. Since there is no experience regarding the safety of administering ziprasidone intramuscular to schizophrenic patients already taking oral ziprasidone, the practice of co-administration is not recommended. Ziprasidone intramuscular is intended for intramuscular use only and should not be administered intravenously.</t>
  </si>
  <si>
    <t>GLUMETZA ER</t>
  </si>
  <si>
    <t>INDICATIONS AND USAGE: GLUMETZA (metformin hydrochloride) is indicated as an adjunct to diet and exercise to improve glycemic control in adults with type 2 diabetes mellitus.</t>
  </si>
  <si>
    <t>GONAL-F</t>
  </si>
  <si>
    <t>1 INDICATIONS AND USAGE Gonal-F RFF is indicated for: GONAL-F RFF is a gonadotropin indicated for: Induction of ovulation and pregnancy in oligo-anovulatory infertile women for whom the cause of infertility is functional and not due to primary ovarian failure. ( 1.1 ) Development of multiple follicles in ovulatory infertile women as part of Assisted Reproductive Technology (ART) cycles. ( 1.2 ) 1.1 Induction of ovulation and pregnancy in oligo-anovulatory infertile women for whom the cause of infertility is functional and not due to primary ovarian failure. 1.2 Development of multiple follicles in ovulatory infertile women as part of an assisted reproductive technology (ART) cycle.</t>
  </si>
  <si>
    <t>GONAL-F RFF</t>
  </si>
  <si>
    <t>GONAL-F RFF REDI-JECT</t>
  </si>
  <si>
    <t>INDICATIONS AND USAGE: Gonal-f® RFF Redi-ject® is a prefilled gonadotropin-containing auto-injection device indicated for the induction of ovulation and pregnancy in oligoanovulatory women in whom the cause of infertility is functional and not due to primary ovarian failure, and for the development of multiple follicles in ovulatory women as part of an Assisted Reproductive Technology (ART) cycle.</t>
  </si>
  <si>
    <t>GRANIX</t>
  </si>
  <si>
    <t>1 INDICATIONS AND USAGE GRANIX is indicated to reduce the duration of severe neutropenia in adult and pediatric patients 1 month and older with non-myeloid malignancies receiving myelosuppressive anticancer drugs associated with a clinically significant incidence of febrile neutropenia. GRANIX (tbo-filgrastim) is a leukocyte growth factor indicated in adult and pediatric patients 1 month and older for reduction in the duration of severe neutropenia in patients with non-myeloid malignancies receiving myelosuppressive anticancer drugs associated with a clinically significant incidence of febrile neutropenia. ( 1 )</t>
  </si>
  <si>
    <t>INVEGA SUSTENNA</t>
  </si>
  <si>
    <t>1 INDICATIONS AND USAGE INVEGA SUSTENNA ® (paliperidone palmitate) is indicated for the treatment of: Schizophrenia in adults [see Clinical Studies (14.1) ]. Schizoaffective disorder in adults as monotherapy and as an adjunct to mood stabilizers or antidepressants [see Clinical Studies (14.2) ]. INVEGA SUSTENNA ® is an atypical antipsychotic indicated for Treatment of schizophrenia in adults. ( 1 ) Treatment of schizoaffective disorder in adults as monotherapy and as an adjunct to mood stabilizers or antidepressants. ( 1 )</t>
  </si>
  <si>
    <t>ISENTRESS</t>
  </si>
  <si>
    <t>1 INDICATIONS AND USAGE ISENTRESS® is indicated in combination with other antiretroviral agents for the treatment of human immunodeficiency virus (HIV-1) infection in patients 4 weeks of age and older. The use of other active agents with ISENTRESS is associated with a greater likelihood of treatment response [see Clinical Studies (14) ] . ISENTRESS is a human immunodeficiency virus integrase strand transfer inhibitor (HIV-1 INSTI) indicated: In combination with other antiretroviral agents for the treatment of HIV-1 infection in patients 4 weeks of age and older ( 1 ). The use of other active agents with ISENTRESS is associated with a greater likelihood of treatment response ( 14 ).</t>
  </si>
  <si>
    <t>ISORDIL TITRADOSE</t>
  </si>
  <si>
    <t>INDICATIONS AND USAGE: Isordil (isosorbide dinitrate) Titradose tablets are indicated for the prevention of angina pectoris due to coronary artery disease. The onset of action of immediate-release oral isosorbide dinitrate is not sufficiently rapid for this product to be useful in aborting an acute anginal episode.</t>
  </si>
  <si>
    <t>JEVTANA</t>
  </si>
  <si>
    <t>1 INDICATIONS AND USAGE JEVTANA ® is indicated in combination with prednisone for the treatment of patients with metastatic castration-resistant prostate cancer previously treated with a docetaxel-containing treatment regimen. JEVTANA is a microtubule inhibitor indicated in combination with prednisone for treatment of patients with metastatic castration-resistant prostate cancer previously treated with a docetaxel-containing treatment regimen. ( 1 )</t>
  </si>
  <si>
    <t>KINERET</t>
  </si>
  <si>
    <t>1 INDICATIONS AND USAGE KINERET is an interleukin-1 receptor antagonist indicated for: Rheumatoid Arthritis (RA) Reduction in signs and symptoms and slowing the progression of structural damage in moderately to severely active rheumatoid arthritis, in patients 18 years of age or older who have failed 1 or more disease modifying antirheumatic drugs (DMARDs) ( 1.1 ) Cryopyrin-Associated Periodic Syndromes (CAPS) Treatment of Neonatal-Onset Multisystem Inflammatory Disease (NOMID) ( 1.2 ) Deficiency of Interleukin-1 Receptor Antagonist (DIRA) Treatment of Deficiency of Interleukin-1 Receptor Antagonist (DIRA) ( 1.3 ) 1.1 Active Rheumatoid Arthritis KINERET is indicated for the reduction in signs and symptoms and slowing the progression of structural damage in moderately to severely active rheumatoid arthritis (RA), in patients 18 years of age or older who have failed 1 or more disease modifying antirheumatic drugs (DMARDs). KINERET can be used alone or in combination with DMARDs other than Tumor Necrosis Factor (TNF) blocking agents [see Warnings and Precautions ( 5.2 )]. 1.2 Cryopyrin-Associated Periodic Syndromes (CAPS) KINERET is indicated for the treatment of Neonatal-Onset Multisystem Inflammatory Disease (NOMID). 1.3 Deficiency of Interleukin-1 Receptor Antagonist (DIRA) KINERET is indicated for the treatment of Deficiency of Interleukin-1 Receptor Antagonist (DIRA)</t>
  </si>
  <si>
    <t>KOATE</t>
  </si>
  <si>
    <t>INDICATIONS AND USAGE: KOĀTE, a human plasma-derived antihemophilic factor, is indicated for the control and prevention of bleeding episodes or to perform emergency and elective surgery in patients with hemophilia A (hereditary Factor VIII deficiency). Limitation of Use: KOĀTE is not indicated for the treatment of von Willebrand disease.</t>
  </si>
  <si>
    <t>LAMICTAL</t>
  </si>
  <si>
    <t>Neurological Disorders, Psychiatric Disorders</t>
  </si>
  <si>
    <t>1 INDICATIONS AND USAGE LAMICTAL is an antiepileptic drug (AED) indicated for: Epilepsy—adjunctive therapy in patients ≥2 years of age: (1.1) partial seizures. primary generalized tonic-clonic seizures. generalized seizures of Lennox-Gastaut syndrome. Epilepsy—monotherapy in patients ≥16 years of age: conversion to monotherapy in patients with partial seizures who are receiving treatment with carbamazepine, phenobarbital, phenytoin, primidone, or valproate as the single AED. (1.1) Bipolar Disorder in patients ≥18 years of age: maintenance treatment of Bipolar I Disorder to delay the time to occurrence of mood episodes in patients treated for acute mood episodes with standard therapy. (1.2) 1.1 Epilepsy Adjunctive Therapy: LAMICTAL is indicated as adjunctive therapy for the following seizure types in patients ≥2 years of age: partial seizures primary generalized tonic-clonic seizures generalized seizures of Lennox-Gastaut syndrome Monotherapy: LAMICTAL is indicated for conversion to monotherapy in adults (≥16 years of age) with partial seizures who are receiving treatment with carbamazepine, phenytoin, phenobarbital, primidone, or valproate as the single antiepileptic drug (AED). Safety and effectiveness of LAMICTAL have not been established (1) as initial monotherapy; (2) for conversion to monotherapy from AEDs other than carbamazepine, phenytoin, phenobarbital, primidone, or valproate; or (3) for simultaneous conversion to monotherapy from 2 or more concomitant AEDs. 1.2 Bipolar Disorder LAMICTAL is indicated for the maintenance treatment of Bipolar I Disorder to delay the time to occurrence of mood episodes (depression, mania, hypomania, mixed episodes) in adults (≥18 years of age) treated for acute mood episodes with standard therapy. The effectiveness of LAMICTAL in the acute treatment of mood episodes has not been established. The effectiveness of LAMICTAL as maintenance treatment was established in 2 placebo-controlled trials in patients with Bipolar I Disorder as defined by DSM-IV [see Clinical Studies (14.2)] . The physician who elects to prescribe LAMICTAL for periods extending beyond 16 weeks should periodically re-evaluate the long-term usefulness of the drug for the individual patient.</t>
  </si>
  <si>
    <t>LAMICTAL ODT</t>
  </si>
  <si>
    <t>INDICATIONS AND USAGE: Lamotrigine orally disintegrating tablets are indicated as adjunctive therapy for partial-onset seizures, primary generalized tonic-clonic (PGTC) seizures, and generalized seizures of Lennox-Gastaut syndrome in patients aged 2 years and older. They are also indicated for conversion to monotherapy in adults aged 16 years and older with partial-onset seizures who are receiving treatment with carbamazepine, phenytoin, phenobarbital, primidone, or valproate as the single antiepileptic drug (AED). Safety and effectiveness have not been established for initial monotherapy, conversion to monotherapy from AEDs other than those specified, or for simultaneous conversion to monotherapy from two or more concomitant AEDs. Additionally, lamotrigine is indicated for the maintenance treatment of bipolar I disorder to delay the time to occurrence of mood episodes in patients treated for acute mood episodes with standard therapy. The treatment of acute manic or mixed episodes is not recommended, and the effectiveness of lamotrigine in the acute treatment of mood episodes has not been established.</t>
  </si>
  <si>
    <t>LAMICTAL XR</t>
  </si>
  <si>
    <t>1 INDICATIONS AND USAGE LAMICTAL XR is indicated for: • adjunctive therapy for primary generalized tonic-clonic seizures and partial-onset seizures with or without secondary generalization in patients aged 13 years and older. ( 1.1 ) • conversion to monotherapy in patients aged 13 years and older with partial-onset seizures who are receiving treatment with a single antiepileptic drug. ( 1.2 ) Limitation of use: Safety and effectiveness in patients younger than 13 years have not been established. ( 1.3 ) 1.1 Adjunctive Therapy LAMICTAL XR is indicated as adjunctive therapy for primary generalized tonic-clonic (PGTC) seizures and partial-onset seizures with or without secondary generalization in patients aged 13 years and older. 1.2 Monotherapy LAMICTAL XR is indicated for conversion to monotherapy in patients aged 13 years and older with partial-onset seizures who are receiving treatment with a single antiepileptic drug (AED). Safety and effectiveness of LAMICTAL XR have not been established (1) as initial monotherapy or (2) for simultaneous conversion to monotherapy from 2 or more concomitant AEDs. 1.3 Limitation of Use Safety and effectiveness of LAMICTAL XR for use in patients younger than 13 years have not been established.</t>
  </si>
  <si>
    <t>LEMTRADA</t>
  </si>
  <si>
    <t>1 INDICATIONS AND USAGE LEMTRADA is indicated for the treatment of relapsing forms of multiple sclerosis (MS), to include relapsing-remitting disease and active secondary progressive disease, in adults. Because of its safety profile, the use of LEMTRADA should generally be reserved for patients who have had an inadequate response to two or more drugs indicated for the treatment of MS [see Warnings and Precautions (5) ] . LEMTRADA is a CD52-directed cytolytic monoclonal antibody indicated for the treatment of relapsing forms of multiple sclerosis (MS), to include relapsing-remitting disease and active secondary progressive disease, in adults. Because of its safety profile, the use of LEMTRADA should generally be reserved for patients who have had an inadequate response to two or more drugs indicated for the treatment of MS. (1.5) Limitations of Use : LEMTRADA is not recommended for use in patients with clinically isolated syndrome (CIS) because of its safety profile. (1.5) Limitations of Use LEMTRADA is not recommended for use in patients with clinically isolated syndrome (CIS) because of its safety profile [see Warnings and Precautions (5) ].</t>
  </si>
  <si>
    <t>LIBRAX</t>
  </si>
  <si>
    <t>INDICATIONS AND USAGE: Librax is indicated to control emotional and somatic factors in gastrointestinal disorders. Librax may also be used as adjunctive therapy in the treatment of peptic ulcer and in the treatment of the irritable bowel syndrome (irritable colon, spastic colon, mucous colitis) and acute enterocolitis.</t>
  </si>
  <si>
    <t>LIDODERM</t>
  </si>
  <si>
    <t>INDICATION AND USAGE LIDODERM is indicated for relief of pain associated with post-herpetic neuralgia. It should be applied only to intact skin .</t>
  </si>
  <si>
    <t>LODOSYN</t>
  </si>
  <si>
    <t>INDICATIONS AND USAGE LODOSYN is indicated for use with SINEMET (Carbidopa-Levodopa) or with levodopa in the treatment of the symptoms of idiopathic Parkinson’s disease (paralysis agitans), postencephalitic parkinsonism, and symptomatic parkinsonism which may follow injury to the nervous system by carbon monoxide intoxication and/or manganese intoxication. LODOSYN is for use with SINEMET (Carbidopa-Levodopa) in patients for whom the dosage of SINEMET (Carbidopa-Levodopa) provides less than adequate daily dosage (usually 70 mg daily) of carbidopa. LODOSYN is for use with levodopa in the occasional patient whose dosage requirement of carbidopa and levodopa necessitates separate titration of each entity. LODOSYN is used with SINEMET (Carbidopa-Levodopa) or with levodopa to permit the administration of lower doses of levodopa with reduced nausea and vomiting, more rapid dosage titration, and with a somewhat smoother response. However, patients with markedly irregular (“on-off”) responses to levodopa have not been shown to benefit from the addition of carbidopa. Since carbidopa prevents the reversal of levodopa effects caused by pyridoxine, supplemental pyridoxine (vitamin B 6 ), can be given to patients when they are receiving carbidopa and levodopa concomitantly or as SINEMET (Carbidopa-Levodopa). Although the administration of LODOSYN permits control of parkinsonism and Parkinson’s disease with much lower doses of levodopa, there is no conclusive evidence at present that this is beneficial other than in reducing nausea and vomiting, permitting more rapid titration, and providing a somewhat smoother response to levodopa. Certain patients who responded poorly to levodopa alone have improved when carbidopa and levodopa were given concurrently. This was most likely due to decreased peripheral decarboxylation of levodopa rather than to a primary effect of carbidopa on the peripheral nervous system. Carbidopa has not been shown to enhance the intrinsic efficacy of levodopa. In considering whether to give LODOSYN with SINEMET (Carbidopa-Levodopa) or with levodopa to patients who have nausea and/or vomiting, the physician should be aware that, while many patients may be expected to improve, some may not. Since one cannot predict which patients are likely to improve, this can only be determined by a trial of therapy. It should be further noted that in controlled trials comparing carbidopa and levodopa with levodopa alone, about half the patients with nausea and/or vomiting on levodopa alone improved spontaneously despite being retained on the same dose of levodopa during the controlled portion of the trial.</t>
  </si>
  <si>
    <t>LOVAZA</t>
  </si>
  <si>
    <t>1 INDICATIONS AND USAGE LOVAZA ® (omega-3-acid ethyl esters) is indicated as an adjunct to diet to reduce triglyceride (TG) levels in adult patients with severe (≥500 mg/dL) hypertriglyceridemia. Usage Considerations: Patients should be placed on an appropriate lipid-lowering diet before receiving LOVAZA and should continue this diet during treatment with LOVAZA. Laboratory studies should be done to ascertain that the lipid levels are consistently abnormal before instituting LOVAZA therapy. Every attempt should be made to control serum lipids with appropriate diet, exercise, weight loss in obese patients, and control of any medical problems such as diabetes mellitus and hypothyroidism that are contributing to the lipid abnormalities. Medications known to exacerbate hypertriglyceridemia (such as beta blockers, thiazides, estrogens) should be discontinued or changed if possible prior to consideration of triglyceride-lowering drug therapy. Limitations of Use: The effect of LOVAZA on cardiovascular mortality and morbidity in patients with elevated triglycerides has not been determined. LOVAZA is a combination of ethyl esters of omega 3 fatty acids, principally EPA and DHA, indicated as an adjunct to diet to reduce triglyceride (TG) levels in adult patients with severe (≥500 mg/dL) hypertriglyceridemia. ( 1 ) Limitations of Use: The effect of LOVAZA on cardiovascular mortality and morbidity in patients with elevated triglycerides has not been determined. ( 1 )</t>
  </si>
  <si>
    <t>LUNESTA</t>
  </si>
  <si>
    <t>INDICATIONS AND USAGE: LUNESTA is indicated for the treatment of insomnia. In controlled outpatient and sleep laboratory studies, LUNESTA administered at bedtime decreased sleep latency and improved sleep maintenance. The clinical trials performed in support of efficacy were up to 6 months in duration. The final formal assessments of sleep latency and maintenance were performed at 4 weeks in the 6-week study (adults only), at the end of both 2-week studies (elderly only) and at the end of the 6-month study (adults only).</t>
  </si>
  <si>
    <t>LYRICA</t>
  </si>
  <si>
    <t>Neurological Disorders, Pain Management</t>
  </si>
  <si>
    <t>1 INDICATIONS AND USAGE Pregabalin is indicated for: Management of neuropathic pain associated with diabetic peripheral neuropathy Management of postherpetic neuralgia Adjunctive therapy for the treatment of partial-onset seizures in patients 17 years of age and older Management of fibromyalgia Management of neuropathic pain associated with spinal cord injury Pediatric use information is approved for Pfizer’s LYRICA (pregabalin) Capsules and Oral Solution products. However, due to Pfizer’s marketing exclusivity rights, this drug product is not labeled with that pediatric information. Pregabalin is indicated for: Neuropathic pain associated with diabetic peripheral neuropathy (DPN) ( 1 ) Postherpetic neuralgia (PHN) ( 1 ) Adjunctive therapy for the treatment of partial-onset seizures in patients 17 years of age and older ( 1 ) Fibromyalgia ( 1 ) Neuropathic pain associated with spinal cord injury ( 1 )</t>
  </si>
  <si>
    <t>LYSODREN</t>
  </si>
  <si>
    <t>1 INDICATIONS AND USAGE LYSODREN is indicated for the treatment of patients with inoperable, functional or nonfunctional, adrenal cortical carcinoma. LYSODREN is an adrenal cytotoxic agent indicated for the treatment of inoperable, functional or nonfunctional, adrenal cortical carcinoma. (1)</t>
  </si>
  <si>
    <t>MATULANE</t>
  </si>
  <si>
    <t>INDICATIONS AND USAGE Matulane is indicated for use in combination with other anticancer drugs for the treatment of Stage III and IV Hodgkin's disease. Matulane is used as part of the MOPP (nitrogen mustard, vincristine, procarbazine, prednisone) regimen.</t>
  </si>
  <si>
    <t>MESTINON</t>
  </si>
  <si>
    <t>INDICATION: MESTINON is useful in the treatment of myasthenia gravis.</t>
  </si>
  <si>
    <t>METHITEST</t>
  </si>
  <si>
    <t>INDICATIONS AND USAGE: Methitest is indicated for replacement therapy in males for conditions associated with a deficiency or absence of endogenous testosterone such as primary hypogonadism (congenital or acquired) and hypogonadotropic hypogonadism (congenital or acquired). Androgens are essential for managing conditions like testicular failure due to cryptorchidism, bilateral torsion, orchitis, vanishing testis syndrome, or orchidectomy, and for hormone deficiencies due to gonadotropin or luteinizing hormone-releasing hormone (LHRH) deficiency, or pituitary-hypothalamic injury from tumors, trauma, or radiation. Androgens are also used to stimulate puberty in carefully selected males with clearly delayed puberty not due to a pathological disorder. In females, androgens are used secondarily in those with advancing inoperable metastatic (skeletal) mammary cancer who are 1 to 5 years postmenopausal, with primary goals including ablation of the ovaries and other methods such as adrenalectomy, hypophysectomy, and/or antiestrogen therapy. This therapy is also considered for premenopausal women with breast cancer who have benefitted from oophorectomy and have a hormone-responsive tumor, with treatment decisions made by oncologists with expertise in this field.</t>
  </si>
  <si>
    <t>MIRAPEX ER</t>
  </si>
  <si>
    <t>1 INDICATIONS AND USAGE MIRAPEX ER ® tablets are indicated for the treatment of Parkinson's disease. MIRAPEX ER is a non-ergot dopamine agonist indicated for the treatment of Parkinson's disease (PD) ( 1 )</t>
  </si>
  <si>
    <t>MONODOX</t>
  </si>
  <si>
    <t>INDICATIONS AND USAGE To reduce the development of drug-resistant bacteria and maintain effectiveness of MONODOX and other antibacterial drugs, MONODOX should be used only to treat or prevent infections that are proven or strongly suspected to be caused by susceptible bacteria. When culture and susceptibility information are available, they should be considered in selecting or modifying antibacterial therapy. In the absence of such data, local epidemiology and susceptibility patterns may contribute to the empiric selection of therapy. Doxycycline is indicated for the treatment of the following infections: Rocky mountain spotted fever, typhus fever and the typhus group, Q fever, rickettsialpox, and tick fevers caused by Rickettsiae. Respiratory tract infections caused by Mycoplasma pneumoniae. Lymphogranuloma venereum caused by Chlamydia trachomatis. Psittacosis (ornithosis) caused by Chlamydophila psittaci. Trachoma caused by Chlamydia trachomatis, although the infectious agent is not always eliminated as judged by immunofluorescence. Inclusion conjunctivitis caused by Chlamydia trachomatis. Uncomplicated urethral, endocervical or rectal infections in adults caused by Chlamydia trachomatis. Nongonococcal urethritis caused by Ureaplasma urealyticum. Relapsing fever due to Borrelia recurrentis. Doxycycline is also indicated for the treatment of infections caused by the following gram-negative microorganisms: Chancroid caused by Haemophilus ducreyi. Plague due to Yersinia pestis. Tularemia due to Francisella tularensis. Cholera caused by Vibrio cholerae. Campylobacter fetus infections caused by Campylobacter fetus. Brucellosis due to Brucella species (in conjunction with streptomycin). Bartonellosis due to Bartonella bacilliformis. Granuloma inguinale caused by Klebsiella granulomatis. Because many strains of the following groups of microorganisms have been shown to be resistant to doxycycline, culture and susceptibility testing are recommended. Doxycycline is indicated for treatment of infections caused by the following gram-negative microorganisms, when bacteriologic testing indicates appropriate susceptibility to the drug: Escherichia coli Enterobacter aerogenes Shigella species Acinetobacter species Respiratory tract infections caused by Haemophilus influenzae. Respiratory tract and urinary tract infections caused by Klebsiella species. Doxycycline is indicated for treatment of infections caused by the following gram-positive microorganisms when bacteriologic testing indicates appropriate susceptibility to the drug: Upper respiratory infections caused by Streptococcus pneumoniae. Anthrax due to Bacillus anthracis, including inhalational anthrax (post-exposure): to reduce the incidence or progression of disease following exposure to aerosolized Bacillus anthracis. When penicillin is contraindicated, doxycycline is an alternative drug in the treatment of the following infections: Uncomplicated gonorrhea caused by Neisseria gonorrhoeae. Syphilis caused by Treponema pallidum. Yaws caused by Treponema pallidum subspecies pertenue. Listeriosis due to Listeria monocytogenes. Vincent’s infection caused by Fusobacterium fusiforme. Actinomycosis caused by Actinomyces israelii. Infections caused by Clostridium species. In acute intestinal amebiasis, doxycycline may be a useful adjunct to amebicides. In severe acne, doxycycline may be useful adjunctive therapy.</t>
  </si>
  <si>
    <t>MYSOLINE</t>
  </si>
  <si>
    <t>INDICATIONS AND USAGE MYSOLINE, used alone or concomitantly with other anticonvulsants, is indicated in the control of grand mal, psychomotor, and focal epileptic seizures. It may control grand mal seizures refractory to other anticonvulsant therapy.</t>
  </si>
  <si>
    <t>MYTESI</t>
  </si>
  <si>
    <t>Gastrointestinal Disorders, Infectious Diseases</t>
  </si>
  <si>
    <t>1 INDICATIONS AND USAGE MYTESI is indicated for symptomatic relief of non-infectious diarrhea in adult patients with HIV/AIDS on anti-retroviral therapy. MYTESI is an anti-diarrheal indicated for the symptomatic relief of non-infectious diarrhea in adult patients with HIV/AIDS on anti-retroviral therapy. ( 1 )</t>
  </si>
  <si>
    <t>NALOCET</t>
  </si>
  <si>
    <t>INDICATIONS AND USAGE: Oxycodone and acetaminophen tablets, marketed as Nalocet, are indicated for the management of pain severe enough to require an opioid analgesic and for which alternative treatments are inadequate. Limitations of Use include reserving Nalocet for patients for whom alternative treatment options, such as non-opioid analgesics, have not been tolerated or are not expected to be tolerated, and have not provided or are not expected to provide adequate analgesia, due to the risks of addiction, abuse, and misuse associated with opioids, even at recommended doses.</t>
  </si>
  <si>
    <t>NEULASTA ONPRO</t>
  </si>
  <si>
    <t>INDICATIONS AND USAGE: Neulasta is a leukocyte growth factor indicated to decrease the incidence of infection, as manifested by febrile neutropenia, in patients with non-myeloid malignancies receiving myelosuppressive anti-cancer drugs associated with a clinically significant incidence of febrile neutropenia. It is also indicated to increase survival in patients acutely exposed to myelosuppressive doses of radiation (Hematopoietic Subsyndrome of Acute Radiation Syndrome). However, Neulasta is not indicated for the mobilization of peripheral blood progenitor cells for hematopoietic stem cell transplantation.</t>
  </si>
  <si>
    <t>NILANDRON</t>
  </si>
  <si>
    <t>INDICATIONS AND USAGE Metastatic Prostate Cancer NILANDRON tablets are indicated for use in combination with surgical castration for the treatment of metastatic prostate cancer (Stage D 2 ). For maximum benefit, NILANDRON treatment must begin on the same day as or on the day after surgical castration.</t>
  </si>
  <si>
    <t>NITRO-DUR</t>
  </si>
  <si>
    <t>INDICATIONS AND USAGE: Transdermal nitroglycerin is indicated for the prevention of angina pectoris due to coronary artery disease. The onset of action of transdermal nitroglycerin is not sufficiently rapid to be useful in aborting an acute anginal attack.</t>
  </si>
  <si>
    <t>NOXAFIL DR</t>
  </si>
  <si>
    <t>Invasive aspergillosis, Prophylaxis of invasive Aspergillus and Candida infections, Oropharyngeal candidiasis</t>
  </si>
  <si>
    <t>INDICATIONS AND USAGE: Noxafil is an azole antifungal with several indications. Noxafil injection and Noxafil delayed-release tablets are indicated for the treatment of invasive aspergillosis in adults and pediatric patients aged 13 years and older. Noxafil is also indicated for the prophylaxis of invasive Aspergillus and Candida infections in patients who are severely immunocompromised, such as hematopoietic stem cell transplant recipients with graft-versus-host disease or those with hematologic malignancies with prolonged neutropenia from chemotherapy. For prophylaxis, Noxafil injection is suitable for adults and pediatric patients aged 2 years and older; Noxafil delayed-release tablets are for adults and pediatric patients aged 2 years and older who weigh more than 40 kg; Noxafil oral suspension is for adults and pediatric patients aged 13 years and older; and Noxafil PowderMix for delayed-release oral suspension is for pediatric patients aged 2 years and older who weigh 40 kg or less. Additionally, Noxafil oral suspension is indicated for the treatment of oropharyngeal candidiasis, including cases refractory to itraconazole and/or fluconazole, in adult and pediatric patients aged 13 years and older.</t>
  </si>
  <si>
    <t>NUCALA</t>
  </si>
  <si>
    <t>Respiratory Disorders, Autoimmune Disorders</t>
  </si>
  <si>
    <t>1 INDICATIONS AND USAGE NUCALA is an interleukin-5 (IL-5) antagonist monoclonal antibody (IgG1 kappa) indicated for: • Add-on maintenance treatment of adult and pediatric patients aged 6 years and older with severe asthma and with an eosinophilic phenotype. ( 1.1 ) • Add-on maintenance treatment of adult patients 18 years and older with chronic rhinosinusitis with nasal polyps (CRSwNP). ( 1.2 ) • The treatment of adult patients with eosinophilic granulomatosis with polyangiitis (EGPA). ( 1.3 ) • The treatment of adult and pediatric patients aged 12 years and older with hypereosinophilic syndrome (HES) for ≥6 months without an identifiable non-hematologic secondary cause. ( 1.4 ) Limitations of use: Not for relief of acute bronchospasm or status asthmaticus. ( 1.1 ) 1.1 Maintenance Treatment of Severe Asthma NUCALA is indicated for the add-on maintenance treatment of adult and pediatric patients aged 6 years and older with severe asthma and with an eosinophilic phenotype [see Use in Specific Populations ( 8.4 ), Clinical Studies ( 14.1 )] . Limitations of Use NUCALA is not indicated for the relief of acute bronchospasm or status asthmaticus. 1.2 Maintenance Treatment of Chronic Rhinosinusitis with Nasal Polyps NUCALA is indicated for the add-on maintenance treatment of chronic rhinosinusitis with nasal polyps (CRSwNP) in adult patients 18 years of age and older with inadequate response to nasal corticosteroids. 1.3 Eosinophilic Granulomatosis with Polyangiitis NUCALA is indicated for the treatment of adult patients with eosinophilic granulomatosis with polyangiitis (EGPA). 1.4 Hypereosinophilic Syndrome NUCALA is indicated for the treatment of adult and pediatric patients aged 12 years and older with hypereosinophilic syndrome (HES) for ≥6 months without an identifiable non-hematologic secondary cause.</t>
  </si>
  <si>
    <t>NUCYNTA</t>
  </si>
  <si>
    <t>1 INDICATIONS AND USAGE NUCYNTA (tapentadol) tablets are indicated for the management of acute pain severe enough to require an opioid analgesic and for which alternative treatments are inadequate in adults. Limitations of Use Because of the risks of addiction, abuse, and misuse with opioids, even at recommended doses [see Warnings and Precautions ( 5.1 )] , reserve NUCYNTA tablets for use in patients for whom alternative treatment options [e.g., non-opioid analgesics or opioid combination products: Have not been tolerated, or are not expected to be tolerated, Have not provided adequate analgesia, or are not expected to provide adequate analgesia NUCYNTA tablets are an opioid analgesic indicated for the management of acute pain severe enough to require an opioid analgesic and for which alternative treatments are inadequate. ( 1 ) Limitations of Use ( 1 ) Because of the risks of addiction, abuse, and misuse with opioids, even at recommended doses, reserve NUCYNTA tablets for use in patients for whom alternative treatment options (e.g., non-opioid analgesics or opioid combination products): Have not been tolerated, or are not expected to be tolerated, Have not provided adequate analgesia, or are not expected to provide adequate analgesia</t>
  </si>
  <si>
    <t>NUCYNTA ER</t>
  </si>
  <si>
    <t>1 INDICATIONS AND USAGE NUCYNTA ER (tapentadol) is indicated for the management of: pain severe enough to require daily, around-the-clock, long-term opioid treatment and for which alternative treatment options are inadequate neuropathic pain associated with diabetic peripheral neuropathy (DPN) severe enough to require daily, around-the-clock, long-term opioid treatment and for which alternative treatment options are inadequate. NUCYNTA ER is an opioid agonist indicated for the management of: pain severe enough to require daily, around-the-clock, long-term opioid treatment and for which alternative treatment options are inadequate ( 1 ) neuropathic pain associated with diabetic peripheral neuropathy (DPN) in adults severe enough to require daily, around-the-clock, long-term opioid treatment and for which alternative treatment options are inadequate. ( 1 ) Limitations of Use Because of the risks of addiction, abuse, and misuse with opioids, even at recommended doses, and because of the greater risks of overdose and death with extended-release opioid formulations, reserve NUCYNTA ER for use in patients for whom alternative treatment options (e.g., non- opioid analgesics or immediate-release opioids) are ineffective, not tolerated, or would be otherwise inadequate to provide sufficient management of pain. NUCYNTA ER is not indicated as an as-needed (prn) analgesic. ( 1 ) Limitations of Use Because of the risks of addiction, abuse, and misuse with opioids, even at recommended doses, and because of the greater risks of overdose and death with extended-release opioid formulations [see Warnings and Precautions (5.1) ] , reserve NUCYNTA ER for use in patients for whom alternative treatment options (e.g., non-opioid analgesics or immediate-release opioids) are ineffective, not tolerated, or would be otherwise inadequate to provide sufficient management of pain. NUCYNTA ER is not indicated as an as-needed (prn) analgesic.</t>
  </si>
  <si>
    <t>OPTISON</t>
  </si>
  <si>
    <t>1 INDICATIONS AND USAGE OPTISON is indicated for use in patients with suboptimal echocardiograms to opacify the left ventricle and to improve the delineation of the left ventricular endocardial borders. OPTISON is an ultrasound contrast agent indicated for use in patients with suboptimal echocardiograms to opacify the left ventricle and to improve the delineation of the left ventricular endocardial borders ( 1 )</t>
  </si>
  <si>
    <t>ORACIT</t>
  </si>
  <si>
    <t>Uses ORACIT ® is indicated for the treatment of metabolic acidosis. This solution is also useful in conditions where long term maintenance of alkaline urine is needed (e.g. uric acid and cystine calculi of the urinary tract). ORACIT ® is also effective in treatment for acidosis of certain renal tubular disorders.</t>
  </si>
  <si>
    <t>OTREXUP</t>
  </si>
  <si>
    <t>Autoimmune Disorders, Dermatological Disorders</t>
  </si>
  <si>
    <t>1 INDICATIONS AND USAGE Otrexup is a folate analog metabolic inhibitor indicated for the: • Management of patients with severe, active rheumatoid arthritis (RA) and polyarticular juvenile idiopathic arthritis (pJIA), who are intolerant of or had an inadequate response to first-line therapy ( 1.1 ). • Symptomatic control of severe, recalcitrant, disabling psoriasis in adults who are not adequately responsive to other forms of therapy ( 1.2 ). Limitation of Use Otrexup is not indicated for the treatment of neoplastic diseases ( 1.3 ). 1.1 Rheumatoid Arthritis including Polyarticular Juvenile Idiopathic Arthritis Otrexup is indicated in the management of selected adults with severe, active rheumatoid arthritis (RA) (ACR criteria), or children with active polyarticular juvenile idiopathic arthritis (pJIA), who have had an insufficient therapeutic response to, or are intolerant of, an adequate trial of first-line therapy including full dose non-steroidal anti-inflammatory agents (NSAIDs). 1.2 Psoriasis Otrexup is indicated in adults for the symptomatic control of severe, recalcitrant, disabling psoriasis that is not adequately responsive to other forms of therapy, but only when the diagnosis has been established, as by biopsy and/or after dermatologic consultation. It is important to ensure that a psoriasis “flare” is not due to an undiagnosed concomitant disease affecting immune responses. 1.3 Limitation of Use Otrexup is not indicated for the treatment of neoplastic diseases.</t>
  </si>
  <si>
    <t>OXAYDO</t>
  </si>
  <si>
    <t>1 INDICATIONS AND USAGE OXAYDO is an immediate-release oral formulation of oxycodone HCl indicated for the management of acute and chronic moderate to severe pain where the use of an opioid analgesic is appropriate. OXAYDO (oxycodone HCl) is an opioid agonist indicated for the management of acute and chronic moderate to severe pain where the use of an opioid analgesic is appropriate. ( 1 )</t>
  </si>
  <si>
    <t>PANCREAZE DR</t>
  </si>
  <si>
    <t>INDICATIONS AND USAGE: PANCREAZE® is indicated for the treatment of exocrine pancreatic insufficiency in adult and pediatric patients.</t>
  </si>
  <si>
    <t>PARLODEL</t>
  </si>
  <si>
    <t>Endocrine Disorders, Neurological Disorders</t>
  </si>
  <si>
    <t>INDICATIONS AND USAGE Hyperprolactinemia -Associated Dysfunctions Parlodel ® (bromocriptine mesylate) is indicated for the treatment of dysfunctions associated with hyperprolactinemia including amenorrhea with or without galactorrhea, infertility or hypogonadism. Parlodel treatment is indicated in patients with prolactin -secreting adenomas, which may be the basic underlying endocrinopathy contributing to the above clinical presentations. Reduction in tumor size has been demonstrated in both male and female patients with macroadenomas. In cases where adenectomy is elected, a course of Parlodel therapy may be used to reduce the tumor mass prior to surgery. Acromegaly Parlodel therapy is indicated in the treatment of acromegaly. Parlodel therapy, alone or as adjunctive therapy with pituitary irradiation or surgery, reduces serum growth hormone by 50% or more in approximately ½ of patients treated, although not usually to normal levels. Since the effects of external pituitary radiation may not become maximal for several years, adjunctive therapy with Parlodel offers potential benefit before the effects of irradiation are manifested. Parkinson’s Disease Parlodel SnapTabs ® or capsules are indicated in the treatment of the signs and symptoms of idiopathic or postencephalitic Parkinson’s disease. As adjunctive treatment to levodopa (alone or with a peripheral decarboxylase inhibitor), Parlodel therapy may provide additional therapeutic benefits in those patients who are currently maintained on optimal dosages of levodopa, those who are beginning to deteriorate (develop tolerance) to levodopa therapy, and those who are experiencing “end of dose failure’’ on levodopa therapy. Parlodel therapy may permit a reduction of the maintenance dose of levodopa and, thus may ameliorate the occurrence and/or severity of adverse reactions associated with long-term levodopa therapy such as abnormal involuntary movements (e.g., dyskinesias) and the marked swings in motor function (“on-off’’ phenomenon). Continued efficacy of Parlodel therapy during treatment of more than 2 years has not been established. Data are insufficient to evaluate potential benefit from treating newly diagnosed Parkinson’s disease with Parlodel. Studies have shown, however, significantly more adverse reactions (notably nausea, hallucinations, confusion and hypotension) in Parlodel-treated patients than in levodopa/carbidopa-treated patients. Patients unresponsive to levodopa are poor candidates for Parlodel therapy.</t>
  </si>
  <si>
    <t>PEGASYS</t>
  </si>
  <si>
    <t>1 INDICATIONS AND USAGE COPEGUS in combination with PEGASYS (peginterferon alfa-2a) is indicated for the treatment of patients 5 years of age and older with chronic hepatitis C (CHC) virus infection who have compensated liver disease and have not been previously treated with interferon alpha. The following points should be considered when initiating COPEGUS combination therapy with PEGASYS: This indication is based on clinical trials of combination therapy in patients with CHC and compensated liver disease, some of whom had histological evidence of cirrhosis (Child-Pugh class A), and in adult patients with clinically stable HIV disease and CD4 count greater than 100 cells/mm 3 . This indication is based on achieving undetectable HCV RNA after treatment for 24 or 48 weeks, based on HCV genotype, and maintaining a Sustained Virologic Response (SVR) 24 weeks after the last dose. Safety and efficacy data are not available for treatment longer than 48 weeks. The safety and efficacy of COPEGUS and PEGASYS therapy have not been established in liver or other organ transplant recipients, patients with decompensated liver disease, or previous non-responders to interferon therapy. The safety and efficacy of COPEGUS therapy for the treatment of adenovirus, RSV, parainfluenza or influenza infections have not been established. COPEGUS should not be used for these indications. Ribavirin for inhalation has a separate package insert, which should be consulted if ribavirin inhalation therapy is being considered. COPEGUS is a nucleoside analogue indicated for the treatment of chronic hepatitis C (CHC) virus infection in combination with PEGASYS in patients 5 years of age and older with compensated liver disease not previously treated with interferon alpha, and in adult CHC patients coinfected with HIV ( 1 )</t>
  </si>
  <si>
    <t>PERCOCET</t>
  </si>
  <si>
    <t>INDICATIONS AND USAGE PERCOCET is indicated for the relief of moderate to moderately severe pain.</t>
  </si>
  <si>
    <t>PERTZYE DR</t>
  </si>
  <si>
    <t>INDICATIONS AND USAGE: PERTZYE® is indicated for the treatment of exocrine pancreatic insufficiency in adult and pediatric patients.</t>
  </si>
  <si>
    <t>PREPIDIL</t>
  </si>
  <si>
    <t>INDICATIONS AND USAGE PREPIDIL Gel is indicated for ripening an unfavorable cervix in pregnant women at or near term with a medical or obstetrical need for labor induction.</t>
  </si>
  <si>
    <t>PREVIDENT</t>
  </si>
  <si>
    <t>Dental Disorders</t>
  </si>
  <si>
    <t>INDICATIONS AND USAGE A dental caries preventive, for weekly self-applied topical use. Weekly rinsing with a neutral 0.2% sodium fluoride solution protects against dental caries in adults and pediatric patients. PreviDent ® Rinse provides a ready-to-use preparation for convenient administration and favorable compliance. May be used in areas where drinking water is fluoridated since topical fluoride cannot produce fluorosis. (See WARNINGS for exception.)</t>
  </si>
  <si>
    <t>PRILOSEC DR</t>
  </si>
  <si>
    <t>INDICATIONS AND USAGE: Omeprazole delayed-release capsules, USP are indicated for short-term treatment of active duodenal ulcer and for the eradication of H. pylori infection in adults with duodenal ulcer disease, either in combination with clarithromycin and amoxicillin or with just clarithromycin, to reduce the risk of duodenal ulcer recurrence. They are also indicated for the short-term treatment of active benign gastric ulcer, the treatment of symptoms associated with GERD in pediatric patients and adults, the short-term treatment of erosive esophagitis diagnosed by endoscopy, and the maintenance of healing of erosive esophagitis. Long-term treatment indications include pathological hypersecretory conditions such as Zollinger-Ellison syndrome. For failed therapies, alternative antimicrobial therapy should be instituted if clarithromycin resistance is confirmed.</t>
  </si>
  <si>
    <t>PRIMIDONE</t>
  </si>
  <si>
    <t>1 INDICATIONS AND USAGE Lamotrigine orally disintegrating tablets are indicated for: Epilepsy—adjunctive therapy in patients aged 2 years and older: partial-onset seizures. primary generalized tonic-clonic seizures. generalized seizures of Lennox-Gastaut syndrome. (1.1) Epilepsy—monotherapy in patients aged 16 years and older: Conversion to monotherapy in patients with partial-onset seizures who are receiving treatment with carbamazepine, phenytoin, phenobarbital, primidone, or valproate as the single antiepileptic drug. (1.1) Bipolar disorder : Maintenance treatment of bipolar I disorder to delay the time to occurrence of mood episodes in patients treated for acute mood episodes with standard therapy. (1.2) Limitations of Use: Treatment of acute manic or mixed episodes is not recommended. Effectiveness of lamotrigine in the acute treatment of mood episodes has not been established. 1.1 Epilepsy Adjunctive Therapy Lamotrigine orally disintegrating tablets are indicated as adjunctive therapy for the following seizure types in patients aged 2 years and older: partial-onset seizures. primary generalized tonic-clonic (PGTC) seizures. generalized seizures of Lennox-Gastaut syndrome. Monotherapy Lamotrigine orally disintegrating tablets are indicated for conversion to monotherapy in adults (aged 16 years and older) with partial-onset seizures who are receiving treatment with carbamazepine, phenytoin, phenobarbital, primidone, or valproate as the single antiepileptic drug (AED). Safety and effectiveness of lamotrigine orally disintegrating tablets have not been established (1) as initial monotherapy; (2) for conversion to monotherapy from AEDs other than carbamazepine, phenytoin, phenobarbital, primidone, or valproate; or (3) for simultaneous conversion to monotherapy from 2 or more concomitant AEDs. 1.2 Bipolar Disorder Lamotrigine orally disintegrating tablets are indicated for the maintenance treatment of bipolar I disorder to delay the time to occurrence of mood episodes (depression, mania, hypomania, mixed episodes) in patients treated for acute mood episodes with standard therapy [see Clinical Studies (14.1)]. Limitations of Use Treatment of acute manic or mixed episodes is not recommended. Effectiveness of lamotrigine orally disintegrating tablets in the acute treatment of mood episodes has not been established.</t>
  </si>
  <si>
    <t>PROCRIT</t>
  </si>
  <si>
    <t>1 INDICATIONS AND USAGE PROCRIT is an erythropoiesis-stimulating agent (ESA) indicated for: Treatment of anemia due to Chronic Kidney Disease (CKD) in patients on dialysis and not on dialysis ( 1.1 ). Zidovudine in patients with Human Immunodeficiency Virus (HIV) infection ( 1.2 ). The effects of concomitant myelosuppressive chemotherapy, and upon initiation, there is a minimum of two additional months of planned chemotherapy ( 1.3 ). Reduction of allogeneic red blood cell (RBC) transfusions in patients undergoing elective, noncardiac, nonvascular surgery ( 1.4 ). Limitations of Use PROCRIT has not been shown to improve quality of life, fatigue, or patient well-being ( 1.5 ). PROCRIT is not indicated for use: In patients with cancer receiving hormonal agents, biologic products, or radiotherapy, unless also receiving concomitant myelosuppressive chemotherapy ( 1.5 ). In patients with cancer receiving myelosuppressive chemotherapy when the anticipated outcome is cure ( 1.5 ). In patients with cancer receiving myelosuppressive chemotherapy in whom the anemia can be managed by transfusion ( 1.5 ). In patients scheduled for surgery who are willing to donate autologous blood ( 1.5 ). In patients undergoing cardiac or vascular surgery ( 1.5 ). As a substitute for RBC transfusions in patients who require immediate correction of anemia ( 1.5 ). 1.1 Anemia Due to Chronic Kidney Disease PROCRIT is indicated for the treatment of anemia due to chronic kidney disease (CKD), including patients on dialysis and not on dialysis to decrease the need for red blood cell (RBC) transfusion. 1.2 Anemia Due to Zidovudine in Patients with HIV Infection PROCRIT is indicated for the treatment of anemia due to zidovudine administered at ≤ 4200 mg/week in patients with HIV Infection with endogenous serum erythropoietin levels of ≤ 500 mUnits/mL. 1.3 Anemia Due to Chemotherapy in Patients with Cancer PROCRIT is indicated for the treatment of anemia in patients with non-myeloid malignancies where anemia is due to the effect of concomitant myelosuppressive chemotherapy, and upon initiation, there is a minimum of two additional months of planned chemotherapy. 1.4 Reduction of Allogeneic Red Blood Cell Transfusions in Patients Undergoing Elective, Noncardiac, Nonvascular Surgery PROCRIT is indicated to reduce the need for allogeneic RBC transfusions among patients with perioperative hemoglobin &gt; 10 to ≤ 13 g/dL who are at high risk for perioperative blood loss from elective, noncardiac, nonvascular surgery. PROCRIT is not indicated for patients who are willing to donate autologous blood pre-operatively. 1.5 Limitations of Use PROCRIT has not been shown to improve quality of life, fatigue, or patient well-being. PROCRIT is not indicated for use: In patients with cancer receiving hormonal agents, biologic products, or radiotherapy, unless also receiving concomitant myelosuppressive chemotherapy. In patients with cancer receiving myelosuppressive chemotherapy when the anticipated outcome is cure. In patients with cancer receiving myelosuppressive chemotherapy in whom the anemia can be managed by transfusion. In patients scheduled for surgery who are willing to donate autologous blood. In patients undergoing cardiac or vascular surgery. As a substitute for RBC transfusions in patients who require immediate correction of anemia.</t>
  </si>
  <si>
    <t>PROLATE</t>
  </si>
  <si>
    <t>INDICATIONS AND USAGE: Oxycodone and acetaminophen tablets, sold under the brand Prolate, are indicated for the management of pain severe enough to require an opioid analgesic and for which alternative treatments are inadequate. Due to the risks of addiction, abuse, and misuse associated with opioids, even at recommended doses, Prolate should be reserved for use in patients for whom alternative treatment options, such as non-opioid analgesics, have not been tolerated or are not expected to be tolerated, and have not provided or are not expected to provide adequate analgesia.</t>
  </si>
  <si>
    <t>PROTOPAM CHLORIDE</t>
  </si>
  <si>
    <t>Toxicological Conditions</t>
  </si>
  <si>
    <t>INDICATIONS AND USAGE PROTOPAM Chloride is indicated as an antidote: In the treatment of poisoning due to those pesticides and chemicals (e.g., nerve agents) of the organophosphate class which have anticholinesterase activity and In the control of overdosage by anticholinesterase drugs used in the treatment of myasthenia gravis. The principal indications for the use of PROTOPAM Chloride are muscle weakness and respiratory depression. In severe poisoning, respiratory depression may be due to muscle weakness.</t>
  </si>
  <si>
    <t>PROVIGIL</t>
  </si>
  <si>
    <t>1 INDICATIONS AND USAGE PROVIGIL is indicated to improve wakefulness in adult patients with excessive sleepiness associated with narcolepsy, obstructive sleep apnea (OSA), or shift work disorder (SWD). Limitations of Use In OSA, PROVIGIL is indicated to treat excessive sleepiness and not as treatment for the underlying obstruction. If continuous positive airway pressure (CPAP) is the treatment of choice for a patient, a maximal effort to treat with CPAP for an adequate period of time should be made prior to initiating and during treatment with PROVIGIL for excessive sleepiness. PROVIGIL is indicated to improve wakefulness in adult patients with excessive sleepiness associated with narcolepsy, obstructive sleep apnea (OSA), or shift work disorder (SWD). ( 1 ) Limitations of Use In OSA, PROVIGIL is indicated to treat excessive sleepiness and not as treatment for the underlying obstruction.</t>
  </si>
  <si>
    <t>PULMICORT</t>
  </si>
  <si>
    <t>1 INDICATIONS AND USAGE PULMICORT FLEXHALER is a corticosteroid indicated for: • Maintenance treatment of asthma as prophylactic therapy in adult and pediatric patients six years of age or older. (1.1) Important Limitations: • Not indicated for the relief of acute bronchospasm. (1.1) 1.1 Treatment of Asthma PULMICORT FLEXHALER is indicated for the maintenance treatment of asthma as prophylactic therapy in patients six years of age or older. Important Limitations of Use: PULMICORT FLEXHALER is NOT indicated for the relief of acute bronchospasm.</t>
  </si>
  <si>
    <t>PURIXAN</t>
  </si>
  <si>
    <t>1 INDICATIONS AND USAGE PURIXAN is a nucleoside metabolic inhibitor indicated for the treatment of patients with acute lymphoblastic leukemia (ALL) as part of a combination chemotherapy maintenance regimen.( 1.1 ) 1.1 Acute Lymphoblastic Leukemia PURIXAN is indicated for the treatment of patients with acute lymphoblastic leukemia (ALL) as part of a combination chemotherapy maintenance regimen.</t>
  </si>
  <si>
    <t>RAPAMUNE</t>
  </si>
  <si>
    <t>Autoimmune Disorders, Cancer</t>
  </si>
  <si>
    <t>1 INDICATIONS AND USAGE Rapamune is an mTOR inhibitor immunosuppressant indicated for the prophylaxis of organ rejection in patients aged ≥13 years receiving renal transplants. 3. Patients at low- to moderate-immunologic risk: Use initially with cyclosporine (CsA) and corticosteroids. CsA withdrawal is recommended 2–4 months after transplantation ( 1.1 ). 4. Patients at high-immunologic risk: Use in combination with CsA and corticosteroids for the first 12 months following transplantation ( 1.1 ). Safety and efficacy of CsA withdrawal has not been established in high risk patients ( 1.1 , 1.2 , 14.3 ). Rapamune is an mTOR inhibitor indicated for the treatment of patients with lymphangioleiomyomatosis ( 1.3 ). 1.1 Prophylaxis of Organ Rejection in Renal Transplantation Rapamune (sirolimus) is indicated for the prophylaxis of organ rejection in patients aged 13 years or older receiving renal transplants. In patients at low-to moderate-immunologic risk , it is recommended that Rapamune be used initially in a regimen with cyclosporine and corticosteroids; cyclosporine should be withdrawn 2 to 4 months after transplantation [ see Dosage and Administration (2.2) ]. In patients at high-immunologic risk (defined as Black recipients and/or repeat renal transplant recipients who lost a previous allograft for immunologic reason and/or patients with high panel-reactive antibodies [PRA; peak PRA level &gt; 80%]), it is recommended that Rapamune be used in combination with cyclosporine and corticosteroids for the first year following transplantation [ see Dosage and Administration (2.3) , Clinical Studies (14.3) ]. 1.2 Limitations of Use in Renal Transplantation Cyclosporine withdrawal has not been studied in patients with Banff Grade 3 acute rejection or vascular rejection prior to cyclosporine withdrawal, those who are dialysis-dependent, those with serum creatinine &gt; 4.5 mg/dL, Black patients, patients of multi-organ transplants, secondary transplants, or those with high levels of panel-reactive antibodies [ see Clinical Studies (14.2) ]. In patients at high-immunologic risk , the safety and efficacy of Rapamune used in combination with cyclosporine and corticosteroids has not been studied beyond one year; therefore after the first 12 months following transplantation, any adjustments to the immunosuppressive regimen should be considered on the basis of the clinical status of the patient [ see Clinical Studies (14.3) ]. In pediatric patients , the safety and efficacy of Rapamune have not been established in patients &lt; 13 years old, or in pediatric (&lt; 18 years) renal transplant patients considered at high-immunologic risk [ see Adverse Reactions (6.5) , Clinical Studies (14.6) ]. The safety and efficacy of de novo use of Rapamune without cyclosporine have not been established in renal transplant patients [ see Warnings and Precautions (5.12) ]. The safety and efficacy of conversion from calcineurin inhibitors to Rapamune in maintenance renal transplant patients have not been established [ see Clinical Studies (14.4) ]. 1.3 Treatment of Patients with Lymphangioleiomyomatosis Rapamune (sirolimus) is indicated for the treatment of patients with lymphangioleiomyomatosis (LAM).</t>
  </si>
  <si>
    <t>RASUVO</t>
  </si>
  <si>
    <t>1 INDICATIONS AND USAGE Rasuvo is a folate analog metabolic inhibitor indicated for the: Management of patients with severe, active rheumatoid arthritis (RA) and polyarticular juvenile idiopathic arthritis (pJIA), who are intolerant of or had an inadequate response to first-line therapy ( 1.1 ) Symptomatic control of severe, recalcitrant, disabling psoriasis in adults who are not adequately responsive to other forms of therapy ( 1.2 ) Limitation of Use Rasuvo is not indicated for the treatment of neoplastic diseases ( 1.3 ). 1.1 Rheumatoid Arthritis including Polyarticular Juvenile Idiopathic Arthritis Rasuvo is indicated in the management of selected adults with severe, active rheumatoid arthritis (RA) (ACR criteria), or children with active polyarticular juvenile idiopathic arthritis (pJIA), who have had an insufficient therapeutic response to, or are intolerant of, an adequate trial of first-line therapy including full dose non-steroidal anti-inflammatory agents (NSAIDs). 1.2 Psoriasis Rasuvo is indicated in adults for the symptomatic control of severe, recalcitrant, disabling psoriasis that is not adequately responsive to other forms of therapy, but only when the diagnosis has been established, as by biopsy and/or after dermatologic consultation. It is important to ensure that a psoriasis "flare" is not due to an undiagnosed concomitant disease affecting immune responses. 1.3 Limitation of Use Rasuvo is not indicated for the treatment of neoplastic diseases.</t>
  </si>
  <si>
    <t>RELISTOR</t>
  </si>
  <si>
    <t>1 INDICATIONS AND USAGE RELISTOR ® is indicated for the treatment of opioid-induced constipation in patients with advanced illness who are receiving palliative care, when response to laxative therapy has not been sufficient. Use of RELISTOR beyond four months has not been studied. RELISTOR is indicated for the treatment of opioid-induced constipation in patients with advanced illness who are receiving palliative care, when response to laxative therapy has not been sufficient. Use of RELISTOR beyond four months has not been studied. ( 1 )</t>
  </si>
  <si>
    <t>RELPAX</t>
  </si>
  <si>
    <t>INDICATIONS AND USAGE RELPAX is indicated for the acute treatment of migraine with or without aura in adults. RELPAX is not intended for the prophylactic therapy of migraine or for use in the management of hemiplegic or basilar migraine (see CONTRAINDICATIONS ). Safety and effectiveness of RELPAX Tablets have not been established for cluster headache, which is present in an older, predominantly male population.</t>
  </si>
  <si>
    <t>REMICADE</t>
  </si>
  <si>
    <t>1 INDICATIONS AND USAGE REMICADE is a tumor necrosis factor (TNF) blocker indicated for: Crohn's Disease : reducing signs and symptoms and inducing and maintaining clinical remission in adult patients with moderately to severely active disease who have had an inadequate response to conventional therapy. ( 1.1 ) reducing the number of draining enterocutaneous and rectovaginal fistulas and maintaining fistula closure in adult patients with fistulizing disease. ( 1.1 ) Pediatric Crohn's Disease : reducing signs and symptoms and inducing and maintaining clinical remission in pediatric patients 6 years of age and older with moderately to severely active disease who have had an inadequate response to conventional therapy. ( 1.2 ) Ulcerative Colitis : reducing signs and symptoms, inducing and maintaining clinical remission and mucosal healing, and eliminating corticosteroid use in adult patients with moderately to severely active disease who have had an inadequate response to conventional therapy. ( 1.3 ) Pediatric Ulcerative Colitis : reducing signs and symptoms and inducing and maintaining clinical remission in pediatric patients 6 years of age and older with moderately to severely active disease who have had an inadequate response to conventional therapy. ( 1.4 ) Rheumatoid Arthritis in combination with methotrexate : reducing signs and symptoms, inhibiting the progression of structural damage, and improving physical function in adult patients with moderately to severely active disease. ( 1.5 ) Ankylosing Spondylitis : reducing signs and symptoms in adult patients with active disease. ( 1.6 ) Psoriatic Arthritis : reducing signs and symptoms of active arthritis, inhibiting the progression of structural damage, and improving physical function in adult patients. ( 1.7 ) Plaque Psoriasis : treatment of adult patients with chronic severe (i.e., extensive and/or disabling) plaque psoriasis who are candidates for systemic therapy and when other systemic therapies are medically less appropriate. ( 1.8 ) 1.1 Crohn's Disease REMICADE is indicated for: reducing signs and symptoms and inducing and maintaining clinical remission in adult patients with moderately to severely active Crohn's disease (CD) who have had an inadequate response to conventional therapy. reducing the number of draining enterocutaneous and rectovaginal fistulas and maintaining fistula closure in adult patients with fistulizing CD. 1.2 Pediatric Crohn's Disease REMICADE is indicated for reducing signs and symptoms and inducing and maintaining clinical remission in pediatric patients 6 years of age and older with moderately to severely active CD who have had an inadequate response to conventional therapy. 1.3 Ulcerative Colitis REMICADE is indicated for reducing signs and symptoms, inducing and maintaining clinical remission and mucosal healing, and eliminating corticosteroid use in adult patients with moderately to severely active ulcerative colitis (UC) who have had an inadequate response to conventional therapy. 1.4 Pediatric Ulcerative Colitis REMICADE is indicated for reducing signs and symptoms and inducing and maintaining clinical remission in pediatric patients 6 years of age and older with moderately to severely active UC who have had an inadequate response to conventional therapy. 1.5 Rheumatoid Arthritis REMICADE, in combination with methotrexate, is indicated for reducing signs and symptoms, inhibiting the progression of structural damage, and improving physical function in adult patients with moderately to severely active rheumatoid arthritis (RA). 1.6 Ankylosing Spondylitis REMICADE is indicated for reducing signs and symptoms in adult patients with active ankylosing spondylitis (AS). 1.7 Psoriatic Arthritis REMICADE is indicated for reducing signs and symptoms of active arthritis, inhibiting the progression of structural damage, and improving physical function in adult patients with psoriatic arthritis (PsA). 1.8 Plaque Psoriasis REMICADE is indicated for the treatment of adult patients with chronic severe (i.e., extensive and/or disabling) plaque psoriasis (Ps) who are candidates for systemic therapy and when other systemic therapies are medically less appropriate. REMICADE should only be administered to patients who will be closely monitored and have regular follow-up visits with a physician [see Boxed Warning , Warnings and Precautions (5) ] .</t>
  </si>
  <si>
    <t>RENVELA</t>
  </si>
  <si>
    <t>Renal Disorders</t>
  </si>
  <si>
    <t>1 INDICATIONS AND USAGE Sevelamer carbonate tablets are indicated for the control of serum phosphorus in adults with chronic kidney disease (CKD) on dialysis. Pediatric use information is approved for Genzyme Corporation’s Renvela (sevelamer carbonate) tablets and Renvela (sevelamer carbonate) for oral suspension. However, due to Genzyme Corporation’s marketing exclusivity rights, these drug products are not labeled with that pediatric information. Sevelamer carbonate tablets are a phosphate binder indicated for the control of serum phosphorus in adults with chronic kidney disease on dialysis. (1)</t>
  </si>
  <si>
    <t>REVATIO</t>
  </si>
  <si>
    <t>1 INDICATIONS &amp; USAGE Adults Sildenafil for oral suspension is indicated for the treatment of pulmonary arterial hypertension (PAH) (World Health Organization [WHO] Group I) in adults to improve exercise ability and delay clinical worsening [see Clinical Studies (14)] . Pediatric use information is approved for Viatris Specialty LLC's, REVATIO (sildenafil) for Oral Suspension. However, due to Viatris Specialty LLC's marketing exclusivity rights, this drug product is not labeled with that information Adults Sildenafil is a phosphodiesterase-5 (PDE-5) inhibitor indicated for the treatment of pulmonary arterial hypertension (PAH) (World Health Organization [WHO] Group I) in adults to improve exercise ability and delay clinical worsening. (1)</t>
  </si>
  <si>
    <t>REVONTO</t>
  </si>
  <si>
    <t>INDICATIONS AND USAGE Revonto (dantrolene sodium for injection) is indicated, along with appropriate supportive measures, for the management of the fulminant hypermetabolism of skeletal muscle characteristic of malignant hyperthermia crises in patients of all ages. Revonto should be administered by continuous rapid intravenous push as soon as the malignant hyperthermia reaction is recognized (i.e., tachycardia, tachypnea, central venous desaturation, hypercarbia, metabolic acidosis, skeletal muscle rigidity, increased utilization of anesthesia circuit carbon dioxide absorber, cyanosis and mottling of the skin, and, in many cases, fever). Revonto is also indicated preoperatively, and sometimes postoperatively, to prevent or attenuate the development of clinical and laboratory signs of malignant hyperthermia in individuals judged to be malignant hyperthermia susceptible.</t>
  </si>
  <si>
    <t>REXULTI</t>
  </si>
  <si>
    <t>1 INDICATIONS AND USAGE REXULTI is indicated for: Adjunctive treatment of major depressive disorder (MDD) in adults Treatment of schizophrenia in adults and pediatric patients ages 13 years and older Treatment of agitation associated with dementia due to Alzheimer's disease Limitations of Use: REXULTI is not indicated as an as needed ("prn") treatment for agitation associated with dementia due to Alzheimer's disease [see Clinical Studies (14.3) ] . REXULTI is an atypical antipsychotic indicated for: Use as an adjunctive therapy to antidepressants for the treatment of major depressive disorder (MDD) in adults ( 1 , 14.1 ) Treatment of schizophrenia in adults and pediatric patients ages 13 years and older ( 1 , 14.2 ) Treatment of agitation associated with dementia due to Alzheimer's disease ( 1 , 14.3 ) Limitations of Use : REXULTI is not indicated as an as needed ("prn") treatment for agitation associated with dementia due to Alzheimer's disease ( 1 )</t>
  </si>
  <si>
    <t>SAMSCA</t>
  </si>
  <si>
    <t>1 INDICATIONS AND USAGE SAMSCA ® is indicated for the treatment of clinically significant hypervolemic and euvolemic hyponatremia (serum sodium &lt;125 mEq/L or less marked hyponatremia that is symptomatic and has resisted correction with fluid restriction), including patients with heart failure and Syndrome of Inappropriate Antidiuretic Hormone (SIADH). SAMSCA is a selective vasopressin V 2 -receptor antagonist indicated for the treatment of clinically significant hypervolemic and euvolemic hyponatremia [serum sodium &lt;125 mEq/L or less marked hyponatremia that is symptomatic and has resisted correction with fluid restriction], including patients with heart failure and Syndrome of Inappropriate Antidiuretic Hormone (SIADH) ( 1 ) Limitations of Use: Patients requiring intervention to raise serum sodium urgently to prevent or to treat serious neurological symptoms should not be treated with SAMSCA ( 1 ) It has not been established that SAMSCA provides a symptomatic benefit to patients ( 1 ) Limitations of Use Patients requiring intervention to raise serum sodium urgently to prevent or to treat serious neurological symptoms should not be treated with SAMSCA. It has not been established that raising serum sodium with SAMSCA provides a symptomatic benefit to patients.</t>
  </si>
  <si>
    <t>SELZENTRY</t>
  </si>
  <si>
    <t>1 INDICATIONS AND USAGE SELZENTRY, in combination with other antiretroviral agents, is indicated for adult patients infected with only CCR5-tropic HIV-1. This indication is based on analyses of plasma HIV-1 RNA levels in two controlled studies of SELZENTRY in treatment-experienced subjects and one study in treatment-naïve subjects. Both studies in treatment-experienced subjects were conducted in clinically advanced, 3-class antiretroviral-experienced (NRTI, NNRTI, PI, or enfuvirtide) adults with evidence of HIV-1 replication despite ongoing antiretroviral therapy. The following points should be considered when initiating therapy with SELZENTRY: Adult patients infected with only CCR5-tropic HIV-1 should use SELZENTRY. Tropism testing must be conducted with a highly sensitive tropism assay that has demonstrated the ability to identify patients appropriate for SELZENTRY use. Outgrowth of pre-existing low-level CXCR4- or dual/mixed-tropic HIV-1 not detected by tropism testing at screening has been associated with virologic failure on SELZENTRY. [see Microbiology (12.4) Clinical Studies (14.3) ] . Use of SELZENTRY is not recommended in subjects with dual/mixed or CXCR4-tropic HIV-1 as efficacy was not demonstrated in a phase 2 study of this patient group. The safety and efficacy of SELZENTRY have not been established in pediatric patients. In treatment-naïve subjects, more subjects treated with SELZENTRY experienced virologic failure and developed lamivudine resistance compared to efavirenz. [see Microbiology (12.4) Clinical Studies (14.3) ] SELZENTRY is a CCR5 co-receptor antagonist indicated for combination antiretroviral treatment of adults infected with only CCR5-tropic HIV-1. In treatment-naïve subjects, more subjects treated with SELZENTRY experienced virologic failure and developed lamivudine resistance compared to efavirenz [see Microbiology (12.4) Clinical Studies (14.3) ]. Tropism testing with a highly sensitive tropism assay is required for the appropriate use of SELZENTRY ( 1 ).</t>
  </si>
  <si>
    <t>SEMGLEE (YFGN)</t>
  </si>
  <si>
    <t>INDICATIONS AND USAGE: SEMGLEE is a long-acting human insulin analog indicated to improve glycemic control in adult and pediatric patients with diabetes mellitus. It is not recommended for the treatment of diabetic ketoacidosis.</t>
  </si>
  <si>
    <t>SENSIPAR</t>
  </si>
  <si>
    <t>1 INDICATIONS AND USAGE Sensipar is a positive modulator of the calcium sensing receptor indicated for: Secondary Hyperparathyroidism (HPT) in adult patients with chronic kidney disease (CKD) on dialysis. ( 1.1 ) Limitations of Use: Sensipar is not indicated for use in patients with CKD who are not on dialysis Hypercalcemia in adult patients with Parathyroid Carcinoma (PC). ( 1.2 ) Hypercalcemia in adult patients with primary HPT for whom parathyroidectomy would be indicated on the basis of serum calcium levels, but who are unable to undergo parathyroidectomy. ( 1.3 ) 1.1 Secondary Hyperparathyroidism Sensipar is indicated for the treatment of secondary hyperparathyroidism (HPT) in adult patients with chronic kidney disease (CKD) on dialysis [see Clinical Studies ( 14.1 )]. Limitations of Use: Sensipar is not indicated for use in patients with CKD who are not on dialysis because of an increased risk of hypocalcemia [see Warnings and Precautions ( 5.1 )] . 1.2 Parathyroid Carcinoma Sensipar is indicated for the treatment of hypercalcemia in adult patients with Parathyroid Carcinoma [see Clinical Studies ( 14.2 )] . 1.3 Primary Hyperparathyroidism Sensipar is indicated for the treatment of hypercalcemia in adult patients with primary HPT for whom parathyroidectomy would be indicated on the basis of serum calcium levels, but who are unable to undergo parathyroidectomy [see Clinical Studies ( 14.3 )] .</t>
  </si>
  <si>
    <t>SORILUX</t>
  </si>
  <si>
    <t>1 INDICATIONS AND USAGE SORILUX Foam is indicated for the topical treatment of plaque psoriasis of the scalp and body in adults and pediatric patients 4 years of age and older. SORILUX ® Foam is a vitamin D analog indicated for the topical treatment of plaque psoriasis of the scalp and body in adults and pediatric patients 4 years of age and older. ( 1 )</t>
  </si>
  <si>
    <t>SOVALDI</t>
  </si>
  <si>
    <t>1 INDICATIONS AND USAGE SOVALDI is a hepatitis C virus (HCV) nucleotide analog NS5B polymerase inhibitor indicated for the treatment of: Adult patients with genotype 1, 2, 3 or 4 chronic HCV infection without cirrhosis or with compensated cirrhosis as a component of a combination antiviral treatment regimen. ( 1 ) Pediatric patients 3 years of age and older with genotype 2 or 3 chronic HCV infection without cirrhosis or with compensated cirrhosis in combination with ribavirin. ( 1 ) Adult Patients: SOVALDI is indicated for the treatment of adult patients with chronic hepatitis C virus (HCV) infection as a component of a combination antiviral treatment regimen [see Dosage and Administration (2.2) , and Clinical Studies (14) ] genotype 1 or 4 infection without cirrhosis or with compensated cirrhosis for use in combination with pegylated interferon and ribavirin genotype 2 or 3 infection without cirrhosis or with compensated cirrhosis for use in combination with ribavirin. Pediatric Patients: SOVALDI is indicated for the treatment of chronic HCV genotype 2 or 3 infection in pediatric patients 3 years of age and older without cirrhosis or with compensated cirrhosis for use in combination with ribavirin [see Dosage and Administration (2.3) and Clinical Studies (14.5) ] .</t>
  </si>
  <si>
    <t>SPORANOX</t>
  </si>
  <si>
    <t>Febrile neutropenic patients with suspected fungal infections, Blastomycosis, Histoplasmosis, Aspergillosis</t>
  </si>
  <si>
    <t>INDICATIONS AND USAGE SPORANOX ® (itraconazole) Injection/Oral Solution is indicated for empiric therapy of febrile neutropenic patients with suspected fungal infections. (NOTE: In a comparative trial, the overall response rate for itraconazole-treated subjects was higher than for amphotericin B-treated subjects. However, compared to amphotericin B-treated subjects, a larger number of itraconazole-treated subjects discontinued treatment due to persistent fever and a change in antifungal medication due to fever. Whereas, a larger number of amphotericin B-treated subjects discontinued due to drug intolerance. (See CLINICAL STUDIES section.) SPORANOX ® (itraconazole) Injection is also indicated for the treatment of the following fungal infections in immunocompromised and non-immunocompromised patients: Blastomycosis, pulmonary and extrapulmonary; Histoplasmosis, including chronic cavitary pulmonary disease and disseminated, non-meningeal histoplasmosis; and Aspergillosis, pulmonary and extrapulmonary, in patients who are intolerant of or who are refractory to amphotericin B therapy. Specimens for fungal cultures and other relevant laboratory studies (wet mount, histopathology, serology) should be obtained prior to therapy to isolate and identify causative organisms. Therapy may be instituted before the results of the cultures and other laboratory studies are known; however, once these results become available, anti-infective therapy should be adjusted accordingly. (See CLINICAL PHARMACOLOGY: Special Populations , WARNINGS , and ADVERSE REACTIONS: Post-marketing Experience for more information).</t>
  </si>
  <si>
    <t>SPS</t>
  </si>
  <si>
    <t>INDICATION AND USAGE SPS ® Suspension is indicated for the treatment of hyperkalemia.</t>
  </si>
  <si>
    <t>STENDRA</t>
  </si>
  <si>
    <t>1 INDICATIONS AND USAGE STENDRA is a phosphodiesterase 5 (PDE5) inhibitor indicated for the treatment of erectile dysfunction. STENDRA is a phosphodiesterase 5 (PDE5) inhibitor indicated for the treatment of erectile dysfunction ( 1 )</t>
  </si>
  <si>
    <t>SULAR ER</t>
  </si>
  <si>
    <t>INDICATIONS AND USAGE: SULAR is indicated for the treatment of hypertension and may be used alone or in combination with other antihypertensive agents.</t>
  </si>
  <si>
    <t>TARCEVA</t>
  </si>
  <si>
    <t>1. INDICATIONS AND USAGE Enter section text here TARCEVA is a tyrosine kinase inhibitor indicated for the treatment of: Locally advanced or metastatic non-small cell lung cancer (NSCLC) after failure of at least one prior chemotherapy regimen. ( 1.1 ) First-line treatment of patients with locally advanced, unresectable or metastatic pancreatic cancer, in combination with gemcitabine. ( 1.2 ) 1.1 Non-Small Cell Lung Cancer (NSCLC) TARCEVA monotherapy is indicated for the treatment of patients with locally advanced or metastatic non-small cell lung cancer after failure of at least one prior chemotherapy regimen [see Clinical Studies ( 14.1 )]. Results from two, multicenter, placebo-controlled, randomized, Phase 3 trials conducted in first-line patients with locally advanced or metastatic NSCLC showed no clinical benefit with the concurrent administration of TARCEVA with platinum-based chemotherapy [carboplatin and paclitaxel or gemcitabine and cisplatin] and its use is not recommended in that setting [see Clinical Studies ( 14.3 )]. 1.2 Pancreatic Cancer TARCEVA in combination with gemcitabine is indicated for the first-line treatment of patients with locally advanced, unresectable or metastatic pancreatic cancer [see Clinical Studies ( 14.3 )].</t>
  </si>
  <si>
    <t>TARGADOX</t>
  </si>
  <si>
    <t>INDICATIONS AND USAGE To reduce the development of drug-resistant bacteria and maintain effectiveness of TARGADOX ® and other antibacterial drugs, TARGADOX ® should be used only to treat or prevent infections that are proven or strongly suspected to be caused by susceptible bacteria. When culture and susceptibility information are available, they should be considered in selecting or modifying antibacterial therapy. In the absence of such data, local epidemiology and susceptibility patterns may contribute to the empiric selection of therapy. Treatment: Doxycycline is indicated for the treatment of the following infections: Rocky Mountain spotted fever, typhus fever and the typhus group, Q fever, rickettsialpox, and tick fevers caused by Rickettsiae. Respiratory tract infections caused by Mycoplasma pneumoniae. Lymphogranuloma venereum caused by Chlamydia trachomatis. Psittacosis (ornithosis) caused by Chlamydophila psittaci. Trachoma caused by Chlamydia trachomatis , although the infectious agent is not always eliminated, as judged by immunofluorescence. Inclusion conjunctivitis caused by Chlamydia trachomatis. Uncomplicated urethral, endocervical, or rectal infections in adults caused by Chlamydia trachomatis. Nongonococcal urethritis caused by Ureaplasma urealyticum. Relapsing fever due to Borrelia recurrentis. Doxycycline is also indicated for the treatment of infections caused by the following gram-negative microorganisms: Chancroid caused by Haemophilus ducreyi. Plague due to Yersinia pestis. Tularemia due to Francisella tularensis. Cholera caused by Vibrio cholerae. Campylobacter fetus infections caused by Campylobacter fetus. Brucellosis due to Brucella species (in conjunction with streptomycin). Bartonellosis due to Bartonella bacilliformis . Granuloma inguinale caused by Klebsiella granulomatis. Because many strains of the following groups of microorganisms have been shown to be resistant to doxycycline, culture and susceptibility testing are recommended. Doxycycline is indicated for treatment of infections caused by the following gram-negative bacteria, when bacteriologic testing indicates appropriate susceptibility to the drug: Escherichia coli. Enterobacter aerogenes. Shigella species. Acinetobacter species. Respiratory tract infections caused by Haemophilus influenzae. Respiratory tract and urinary tract infections caused by Klebsiella species Doxycycline is indicated for treatment of infections caused by the following gram-positive microorganisms when bacteriologic testing indicates appropriate susceptibility to the drug: Upper respiratory infections caused by Streptococcus pneumoniae. Anthrax due to Bacillus anthracis , including inhalational anthrax (post-exposure): to reduce the incidence or progression of disease following exposure to aerosolized Bacillus anthracis . When penicillin is contraindicated, doxycycline is an alternative drug in the treatment of the following infections: Uncomplicated gonorrhea caused by Neisseria gonorrhoeae. Syphilis caused by Treponema pallidum. Yaws caused by Treponema pallidum subspecies pertenue. Listeriosis due to Listeria monocytogenes. Vincent’s infection caused by Fusobacterium fusiforme. Actinomycosis caused by Actinomyces israelii. Infections caused by Clostridium species. In acute intestinal amebiasis, doxycycline may be a useful adjunct to amebicides. In severe acne, doxycycline may be useful adjunctive therapy. Prophylaxis: Doxycycline is indicated for the prophylaxis of malaria due to Plasmodium falciparum in short-term travelers (&lt;4 months) to areas with chloroquine and/or pyrimethamine-sulfadoxine resistant strains. (See DOSAGE AND ADMINISTRATION section and Information for Patients subsection of the PRECAUTIONS section .)</t>
  </si>
  <si>
    <t>TASMAR</t>
  </si>
  <si>
    <t>INDICATIONS: TASMAR is indicated as an adjunct to levodopa and carbidopa for the treatment of the signs and symptoms of idiopathic Parkinson's disease. Because of the risk of potentially fatal, acute fulminant liver failure, TASMAR (tolcapone) should ordinarily be used in patients with Parkinson's disease on l-dopa/carbidopa who are experiencing symptom fluctuations and are not responding satisfactorily to or are not appropriate candidates for other adjunctive therapies. Because of the risk of liver injury and because TASMAR, when it is effective, provides an observable symptomatic benefit, the patient who fails to show substantial clinical benefit within 3 weeks of initiation of treatment, should be withdrawn from TASMAR. The effectiveness of TASMAR was demonstrated in randomized controlled trials in patients receiving concomitant levodopa therapy with carbidopa or another aromatic amino acid decarboxylase inhibitor who experienced end of dose wearing-off phenomena as well as in patients who did not experience such phenomena (see CLINICAL PHARMACOLOGY: Clinical Studies ).</t>
  </si>
  <si>
    <t>TECFIDERA DR</t>
  </si>
  <si>
    <t>INDICATIONS AND USAGE: TECFIDERA is indicated for the treatment of relapsing forms of multiple sclerosis (MS), including clinically isolated syndrome, relapsing-remitting disease, and active secondary progressive disease in adults.</t>
  </si>
  <si>
    <t>TEKTURNA</t>
  </si>
  <si>
    <t>1 INDICATIONS AND USAGE Tekturna HCT is indicated for the treatment of hypertension, to lower blood pressure. Lowering blood pressure reduces the risk of fatal and nonfatal cardiovascular events, primarily strokes and myocardial infarctions. These benefits have been seen in controlled trials of antihypertensive drugs from a wide variety of pharmacologic classes including hydrochlorothiazide (HCTZ). There are no controlled trials demonstrating risk reduction with Tekturna HCT. Control of high blood pressure should be part of comprehensive cardiovascular risk management, including, as appropriate, lipid control, diabetes management, antithrombotic therapy, smoking cessation, exercise, and limited sodium intake. Many patients will require more than 1 drug to achieve blood pressure goals. For specific advice on goals and management, see published guidelines, such as those of the National High Blood Pressure Education Program’s Joint National Committee on Prevention, Detection, Evaluation, and Treatment of High Blood Pressure (JNC). Numerous antihypertensive drugs, from a variety of pharmacologic classes and with different mechanisms of action, have been shown in randomized controlled trials to reduce cardiovascular morbidity and mortality, and it can be concluded that it is blood pressure reduction, and not some other pharmacologic property of the drugs, that is largely responsible for those benefits. The largest and most consistent cardiovascular outcome benefit has been a reduction in the risk of stroke, but reductions in myocardial infarction and cardiovascular mortality have also been seen regularly. Elevated systolic or diastolic pressure causes increased cardiovascular risk, and the absolute risk increase per mmHg is greater at higher blood pressures, so that even modest reductions of severe hypertension can provide substantial benefit. Relative risk reduction from blood pressure reduction is similar across populations with varying absolute risk, so the absolute benefit is greater in patients who are at higher risk independent of their hypertension (e.g., patients with diabetes or hyperlipidemia), and such patients would be expected to benefit from more aggressive treatment to a lower blood pressure goal. Some antihypertensive drugs have smaller blood pressure effects (as monotherapy) in black patients, and many antihypertensive drugs have additional approved indications and effects (e.g., on angina, heart failure, or diabetic kidney disease). These considerations may guide selection of therapy. Add-On Therapy A patient whose blood pressure is not adequately controlled with aliskiren alone or HCTZ alone may be switched to combination therapy with Tekturna HCT. A patient whose blood pressure is controlled with HCTZ alone but who experiences hypokalemia may be switched to combination therapy with Tekturna HCT. A patient who experiences dose-limiting adverse reactions on either component alone may be switched to Tekturna HCT containing a lower dose of that component in combination with the other to achieve similar blood pressure reductions. Replacement Therapy Tekturna HCT may be substituted for the titrated components. Initial Therapy Tekturna HCT may be used as initial therapy in patients who are likely to need multiple drugs to achieve their blood pressure goals. The choice of Tekturna HCT as initial therapy should be based on an assessment of potential benefits and risks. Patients with Stage 2 hypertension are at a relatively high risk for cardiovascular events (such as strokes, heart attacks, and heart failure), kidney failure, and vision problems, so prompt treatment is clinically relevant. The decision to use a combination as initial therapy should be individualized and should be shaped by considerations such as baseline blood pressure, the target goal, and the incremental likelihood of achieving goal with a combination compared to monotherapy. Individual blood pressure goals may vary based upon the patient’s risk. Data from the high-dose multifactorial study [see Clinical Studies (14)] provide estimates of the probability of reaching a target blood pressure with Tekturna HCT compared to aliskiren or HCTZ monotherapy. Figures 1-4 provide estimates of the likelihood of achieving systolic or diastolic blood pressure control with Tekturna HCT 300/25 mg, based upon baseline systolic or diastolic blood pressure. The curve of each treatment group was estimated by logistic regression modeling. The estimated likelihood at the right tail of each curve is less reliable because of small numbers of subjects with high baseline blood pressures. Figure 1: Probability of Achieving Systolic Blood Pressure (SBP) Less Than 140 mmHg Figure 2: Probability of Achieving Systolic Blood Pressure (SBP) Less Than 130 mmHg Figure 3: Probability of Achieving Diastolic Blood Pressure (DBP) Less Than 90 mmHg Figure 4: Probability of Achieving Diastolic Blood Pressure (DBP) Less Than 80 mmHg At all levels of baseline blood pressure, the probability of achieving any given diastolic or systolic goal is greater with the combination than for either monotherapy. For example, the mean baseline msSBP/msDBP for patients participating in this multifactorial study was 154/99 mmHg. A patient with a baseline blood pressure of 154/99 mmHg has about a 62% chance of achieving a goal of less than 140 mmHg (systolic) and 61% chance of achieving less than 90 mmHg (diastolic) on aliskiren alone, and the chance of achieving these goals on HCTZ alone is about 54% (systolic) and 49% (diastolic). The chance of achieving these goals on Tekturna HCT rises to about 77% (systolic) and 74% (diastolic). The chance of achieving these goals on placebo is about 34% (systolic) and 37% (diastolic) [see Dosage and Administration (2) and Clinical Studies (14)]. Tekturna HCT is a combination of aliskiren, a renin inhibitor, and hydrochlorothiazide (HCTZ), a thiazide diuretic, indicated for the treatment of hypertension, to lower blood pressure: In patients not adequately controlled with monotherapy. ( 1 ) As initial therapy in patients likely to need multiple drugs to achieve their blood pressure goals. ( 1 ) Lowering blood pressure reduces the risk of fatal and nonfatal cardiovascular events, primarily strokes and myocardial infarction. Figure 1: Probability of Achieving Systolic Blood Pressure (SBP) &lt;140 mmHg Figure 2: Probability of Achieving Systolic Blood Pressure (SBP) &lt;130 mmHg Figure 3: Probability of Achieving Diastolic Blood Pressure (DBP) &lt;90 mmHg Figure 4: Probability of Achieving Diastolic Blood Pressure (DBP) &lt;80 mmHg</t>
  </si>
  <si>
    <t>TEKTURNA HCT</t>
  </si>
  <si>
    <t>TIGAN</t>
  </si>
  <si>
    <t>INDICATIONS &amp; USAGE Tigan is indicated for the treatment of postoperative nausea and vomiting and for nausea associated with gastroenteritis.</t>
  </si>
  <si>
    <t>TRANXENE T-TAB</t>
  </si>
  <si>
    <t>INDICATIONS AND USAGE: TRANXENE is indicated for the management of anxiety disorders or for the short-term relief of symptoms of anxiety. It is not intended for anxiety or tension associated with normal stress of everyday life. TRANXENE tablets also serve as adjunctive therapy in the management of partial seizures. While the long-term management of anxiety beyond four months has not been assessed by systematic clinical studies, long-term studies in epileptic patients have shown sustained therapeutic activity. Physicians are advised to periodically reassess the drug's usefulness for each patient. Additionally, TRANXENE tablets are indicated for the symptomatic relief of acute alcohol withdrawal.</t>
  </si>
  <si>
    <t>TROKENDI XR</t>
  </si>
  <si>
    <t>1 INDICATIONS AND USAGE TROKENDI XR ® is indicated for: Epilepsy: initial monotherapy for the treatment of partial-onset or primary generalized tonic-clonic seizures in patients 6 years of age and older ( 1.1 ); adjunctive therapy for the treatment of partial-onset, primary generalized tonic-clonic seizures, or seizures associated with Lennox-Gastaut syndrome (LGS) in patients 6 years of age and older ( 1.2 ) Preventive treatment of migraine in patients 12 years of age and older ( 1.3 ) 1.1 Monotherapy Epilepsy TROKENDI XR ® is indicated as initial monotherapy for the treatment of partial-onset or primary generalized tonic-clonic seizures in patients 6 years of age and older [see Clinical Studies (14.2) ] . 1.2 Adjunctive Therapy Epilepsy TROKENDI XR ® is indicated as adjunctive therapy for the treatment of partial-onset seizures, primary generalized tonic-clonic seizures, and seizures associated with Lennox-Gastaut syndrome in patients 6 years of age and older [see Clinical Studies (14.3) ] . 1.3 Migraine TROKENDI XR ® is indicated for the preventive treatment of migraine in patients 12 years of age and older [see Clinical Studies (14.4) ] .</t>
  </si>
  <si>
    <t>TUDORZA PRESSAIR</t>
  </si>
  <si>
    <t>1 INDICATIONS AND USAGE TUDORZA ® PRESSAIR ® (aclidinium bromide inhalation powder) is indicated for the long-term, maintenance treatment of bronchospasm associated with chronic obstructive pulmonary disease (COPD), including chronic bronchitis and emphysema. TUDORZA PRESSAIR is an anticholinergic indicated for the long-term maintenance treatment of bronchospasm associated with chronic obstructive pulmonary disease (COPD), including chronic bronchitis and emphysema. ( 1 )</t>
  </si>
  <si>
    <t>UNITHROID</t>
  </si>
  <si>
    <t>1 INDICATIONS AND USAGE Hypothyroidism UNITHROID is indicated in pediatric and adult patients as a replacement therapy in primary (thyroidal), secondary (pituitary), and tertiary (hypothalamic) congenital or acquired hypothyroidism. Pituitary Thyrotropin (Thyroid-Stimulating Hormone, TSH) Suppression UNITHROID is indicated in pediatric and adult patients as an adjunct to surgery and radioiodine therapy in the management of thyrotropin-dependent well-differentiated thyroid cancer. Limitations of Use: UNITHROID is not indicated for suppression of benign thyroid nodules and nontoxic diffuse goiter in iodine-sufficient patients as there are no clinical benefits and overtreatment with UNITHROID may induce hyperthyroidism [see Warnings and Precautions ( 5.4 )] . UNITHROID is not indicated for treatment of hypothyroidism during the recovery phase of subacute thyroiditis. UNITHROID is L-thyroxine (T4) indicated in pediatric and adult patients for: Hypothyroidism: As replacement in primary (thyroidal), secondary (pituitary), and tertiary (hypothalamic) congenital or acquired hypothyroidism. ( 1 ) Pituitary Thyrotropin (Thyroid-Stimulating Hormone, TSH) Suppression: As an adjunct to surgery and radioiodine therapy in the management of thyrotropin-dependent well-differentiated thyroid cancer. ( 1 ) Limitations of Use: Not indicated for suppression of benign thyroid nodules and nontoxic diffuse goiter in iodine-sufficient patients. ( 1 ) Not indicated for treatment of hypothyroidism during the recovery phase of subacute thyroiditis. ( 1 )</t>
  </si>
  <si>
    <t>URETRON D-S</t>
  </si>
  <si>
    <t>Urological Disorders</t>
  </si>
  <si>
    <t>INDICATIONS AND USAGE Uretron D/S tablets are indicated for the treatment of symptoms of irritative voiding. Indicated for the relief of local symptoms, such as inflammation, hypermotility, and pain, which accompany lower urinary tract infections. Indicated for the relief of urinary tract symptoms caused by diagnostic procedures.</t>
  </si>
  <si>
    <t>VALCYTE</t>
  </si>
  <si>
    <t>CMV retinitis, Prevention of CMV disease</t>
  </si>
  <si>
    <t>1 INDICATIONS AND USAGE VALCYTE is a deoxynucleoside analogue cytomegalovirus (CMV) DNA polymerase inhibitor indicated for: Adult Patients ( 1.1 ) Treatment of CMV retinitis in patients with acquired immunodeficiency syndrome (AIDS). Prevention of CMV disease in kidney, heart, and kidney-pancreas transplant patients at high risk. Pediatric Patients ( 1.2 ) Prevention of CMV disease in kidney and heart transplant patients at high risk. 1.1 Adult Patients Treatment of Cytomegalovirus (CMV) Retinitis: VALCYTE is indicated for the treatment of CMV retinitis in patients with acquired immunodeficiency syndrome (AIDS) [see Clinical Studies (14.1) ] . Prevention of CMV Disease: VALCYTE is indicated for the prevention of CMV disease in kidney, heart, and kidney-pancreas transplant patients at high risk (Donor CMV seropositive/Recipient CMV seronegative [D+/R-]) [see Clinical Studies (14.1) ] . 1.2 Pediatric Patients Prevention of CMV Disease: VALCYTE is indicated for the prevention of CMV disease in kidney transplant patients (4 months to 16 years of age) and heart transplant patients (1 month to 16 years of age) at high risk [see Clinical Studies (14.2) ] .</t>
  </si>
  <si>
    <t>VASOTEC</t>
  </si>
  <si>
    <t>INDICATIONS AND USAGE Hypertension VASOTEC is indicated for the treatment of hypertension. VASOTEC is effective alone or in combination with other antihypertensive agents, especially thiazide- type diuretics. The blood pressure lowering effects of VASOTEC and thiazides are approximately additive. Heart Failure VASOTEC is indicated for the treatment of symptomatic congestive heart failure, usually in combination with diuretics and digitalis. In these patients VASOTEC improves symptoms, increases survival, and decreases the frequency of hospitalization (see CLINICAL PHARMACOLOGY, Heart Failure, Mortality Trials for details and limitations of survival trials). Asymptomatic Left Ventricular Dysfunction In clinically stable asymptomatic patients with left ventricular dysfunction (ejection fraction ≤35 percent), VASOTEC decreases the rate of development of overt heart failure and decreases the incidence of hospitalization for heart failure (see CLINICAL PHARMACOLOGY, Heart Failure, Mortality Trials for details and limitations of survival trials). In using VASOTEC consideration should be given to the fact that another angiotensin-converting enzyme inhibitor, captopril, has caused agranulocytosis, particularly in patients with renal impairment or collagen vascular disease, and that available data are insufficient to show that VASOTEC does not have a similar risk (see WARNINGS , Neutropenia/Agranulocytosis ). In considering use of VASOTEC, it should be noted that in controlled clinical trials ACE inhibitors have an effect on blood pressure that is less in black patients than in non-blacks. In addition, it should be noted that black patients receiving ACE inhibitors have been reported to have a higher incidence of angioedema compared to non-blacks (see WARNINGS, Head and Neck Angioedema ).</t>
  </si>
  <si>
    <t>VIAGRA</t>
  </si>
  <si>
    <t>1 INDICATIONS AND USAGE VIAGRA is indicated for the treatment of erectile dysfunction. VIAGRA is a phosphodiesterase-5 (PDE5) inhibitor indicated for the treatment of erectile dysfunction (ED) ( 1 )</t>
  </si>
  <si>
    <t>VIOKACE</t>
  </si>
  <si>
    <t>1 INDICATIONS AND USAGE VIOKACE, in combination with a proton pump inhibitor, is indicated for the treatment of exocrine pancreatic insufficiency due to chronic pancreatitis or pancreatectomy in adults. VIOKACE, in combination with a proton pump inhibitor, is indicated for the treatment of exocrine pancreatic insufficiency due to chronic pancreatitis or pancreatectomy in adults. ( 1 )</t>
  </si>
  <si>
    <t>VOTRIENT</t>
  </si>
  <si>
    <t>1 INDICATIONS AND USAGE VOTRIENT is a kinase inhibitor indicated for the treatment of adults with: advanced renal cell carcinoma (RCC). ( 1.1 ) advanced soft tissue sarcoma (STS) who have received prior chemotherapy. ( 1.2 ) Limitations of Use : The efficacy of VOTRIENT for the treatment of patients with adipocytic soft tissue sarcoma or gastrointestinal stromal tumors has not been demonstrated. 1.1 Renal Cell Carcinoma VOTRIENT ® is indicated for the treatment of adults with advanced renal cell carcinoma (RCC). 1.2 Soft Tissue Sarcoma VOTRIENT is indicated for the treatment of adults with advanced soft tissue sarcoma (STS) who have received prior chemotherapy. Limitations of Use : The efficacy of VOTRIENT for the treatment of patients with adipocytic STS or gastrointestinal stromal tumors has not been demonstrated.</t>
  </si>
  <si>
    <t>VRAYLAR</t>
  </si>
  <si>
    <t>1 INDICATIONS AND USAGE VRAYLAR ® is indicated for: Treatment of schizophrenia in adults [see Clinical Studies ( 14.1 )] Acute treatment of manic or mixed episodes associated with bipolar I disorder in adults [see Clinical Studies ( 14.2 )] Treatment of depressive episodes associated with bipolar I disorder (bipolar depression) in adults [see Clinical Studies ( 14.3 )] Adjunctive therapy to antidepressants for the treatment of major depressive disorder (MDD) in adults [see Clinical Studies ( 14.4 )] VRAYLAR is an atypical antipsychotic indicated for: Treatment of schizophrenia in adults ( 1 ) Acute treatment of manic or mixed episodes associated with bipolar I disorder in adults ( 1 ) Treatment of depressive episodes associated with bipolar I disorder (bipolar depression) in adults ( 1 ) Adjunctive therapy to antidepressants for the treatment of major depressive disorder (MDD) in adults ( 1 )</t>
  </si>
  <si>
    <t>WELLBUTRIN XL</t>
  </si>
  <si>
    <t>1 INDICATIONS AND USAGE WELLBUTRIN XL is an aminoketone antidepressant, indicated for the treatment of major depressive disorder (MDD) and prevention of seasonal affective disorder (SAD). Periodically reevaluate long-term usefulness for the individual patient. ( 1 ) 1.1 Major Depressive Disorder WELLBUTRIN XL ® (bupropion hydrochloride extended-release tablets) is indicated for the treatment of major depressive disorder (MDD), as defined by the Diagnostic and Statistical Manual (DSM). The efficacy of the immediate-release formulation of bupropion was established in two 4-week controlled inpatient trials and one 6-week controlled outpatient trial of adult patients with MDD. The efficacy of the sustained-release formulation of bupropion in the maintenance treatment of MDD was established in a long-term (up to 44 weeks), placebo-controlled trial in patients who had responded to bupropion in an 8-week study of acute treatment [see Clinical Studies (14.1) ]. 1.2 Seasonal Affective Disorder WELLBUTRIN XL is indicated for the prevention of seasonal major depressive episodes in patients with a diagnosis of seasonal affective disorder (SAD). The efficacy of bupropion hydrochloride extended-release tablets in the prevention of seasonal major depressive episodes was established in 3 placebo-controlled trials in adult outpatients with a history of MDD with an autumn-winter seasonal pattern as defined in the DSM [see Clinical Studies (14.2) ].</t>
  </si>
  <si>
    <t>XELJANZ</t>
  </si>
  <si>
    <t>1 INDICATIONS AND USAGE XELJANZ/XELJANZ XR/XELJANZ Oral Solution is a Janus kinase (JAK) inhibitor indicated for: • Rheumatoid Arthritis : XELJANZ/XELJANZ XR is indicated for the treatment of adult patients with moderately to severely active rheumatoid arthritis who have had an inadequate response or intolerance to one or more TNF blockers. o Limitations of Use: Use of XELJANZ/XELJANZ XR in combination with biologic DMARDs or potent immunosuppressants such as azathioprine and cyclosporine is not recommended. ( 1.1 ) • Psoriatic Arthritis : XELJANZ/XELJANZ XR is indicated for the treatment of adult patients with active psoriatic arthritis who have had an inadequate response or intolerance to one or more TNF blockers. o Limitations of Use: Use of XELJANZ/XELJANZ XR in combination with biologic DMARDs or potent immunosuppressants such as azathioprine and cyclosporine is not recommended. ( 1.2 ) • Ankylosing Spondylitis : XELJANZ/XELJANZ XR is indicated for the treatment of adult patients with active ankylosing spondylitis who have had an inadequate response or intolerance to one or more TNF blockers. o Limitations of Use: Use of XELJANZ/XELJANZ XR in combination with biologic DMARDs or potent immunosuppressants such as azathioprine and cyclosporine is not recommended. ( 1.3 ) • Ulcerative Colitis : XELJANZ/XELJANZ XR is indicated for the treatment of adult patients with moderately to severely active ulcerative colitis (UC), who have had an inadequate response or intolerance to one or more TNF blockers. o Limitations of Use: Use of XELJANZ/XELJANZ XR in combination with biological therapies for UC or with potent immunosuppressants such as azathioprine and cyclosporine is not recommended. ( 1.4 ) • Polyarticular Course Juvenile Idiopathic Arthritis : XELJANZ/XELJANZ Oral Solution is indicated for the treatment of active polyarticular course juvenile idiopathic arthritis (pcJIA) in patients 2 years of age and older who have had an inadequate response or intolerance to one or more TNF blockers. o Limitations of Use: Use of XELJANZ/XELJANZ Oral Solution in combination with biologic DMARDs or potent immunosuppressants such as azathioprine and cyclosporine is not recommended. ( 1.5 ) 1.1 Rheumatoid Arthritis XELJANZ/XELJANZ XR is indicated for the treatment of adult patients with moderately to severely active rheumatoid arthritis (RA) who have had an inadequate response or intolerance to one or more TNF blockers. • Limitations of Use: Use of XELJANZ/XELJANZ XR in combination with biologic disease-modifying antirheumatic drugs (DMARDs) or with potent immunosuppressants such as azathioprine and cyclosporine is not recommended. 1.2 Psoriatic Arthritis XELJANZ/XELJANZ XR is indicated for the treatment of adult patients with active psoriatic arthritis (PsA) who have had an inadequate response or intolerance to one or more TNF blockers. • Limitations of Use: Use of XELJANZ/XELJANZ XR in combination with biologic DMARDs or with potent immunosuppressants such as azathioprine and cyclosporine is not recommended. 1.3 Ankylosing Spondylitis XELJANZ/XELJANZ XR is indicated for the treatment of adult patients with active ankylosing spondylitis (AS) who have had an inadequate response or intolerance to one or more TNF blockers. • Limitations of Use: Use of XELJANZ/XELJANZ XR in combination with biologic DMARDs or potent immunosuppressants such as azathioprine and cyclosporine is not recommended. 1.4 Ulcerative Colitis XELJANZ/XELJANZ XR is indicated for the treatment of adult patients with moderately to severely active ulcerative colitis (UC), who have an inadequate response or intolerance to one or more TNF blockers. • Limitations of Use: Use of XELJANZ/XELJANZ XR in combination with biological therapies for UC or with potent immunosuppressants such as azathioprine and cyclosporine is not recommended. 1.5 Polyarticular Course Juvenile Idiopathic Arthritis XELJANZ/XELJANZ Oral Solution is indicated for the treatment of active polyarticular course juvenile idiopathic arthritis (pcJIA) in patients 2 years of age and older who have had an inadequate response or intolerance to one or more TNF blockers. • Limitations of Use: Use of XELJANZ/XELJANZ Oral Solution in combination with biologic DMARDs or with potent immunosuppressants such as azathioprine and cyclosporine is not recommended.</t>
  </si>
  <si>
    <t>XELJANZ XR</t>
  </si>
  <si>
    <t>YUVAFEM</t>
  </si>
  <si>
    <t>1 INDICATIONS AND USAGE Yuvafem is an estrogen (estradiol) indicated for the treatment of atrophic vaginitis due to menopause ( 1.1 ) 1.1 Treatment of Atrophic Vaginitis due to Menopause</t>
  </si>
  <si>
    <t>ZANAFLEX</t>
  </si>
  <si>
    <t>1 INDICATIONS AND USAGE Zanaflex is indicated for the management of spasticity. Because of the short duration of therapeutic effect, treatment with Zanaflex should be reserved for those daily activities and times when relief of spasticity is most important [see Dosage and Administration ( 2.1 )] . Zanaflex is a central alpha-2-adrenergic agonist indicated for the management of spasticity. Because of the short duration of therapeutic effect, treatment with Zanaflex should be reserved for those daily activities and times when relief of spasticity is most important. ( 1 )</t>
  </si>
  <si>
    <t>ZONTIVITY</t>
  </si>
  <si>
    <t>1 INDICATIONS AND USAGE ZONTIVITY is a protease-activated receptor-1 (PAR-1) antagonist indicated for the reduction of thrombotic cardiovascular events in patients with a history of myocardial infarction (MI) or with peripheral arterial disease (PAD). ZONTIVITY has been shown to reduce the rate of a combined endpoint of cardiovascular death, MI, stroke, and urgent coronary revascularization. ( 1.1 ) 1.1 Patients with History of Myocardial Infarction (MI) or with Peripheral Arterial Disease (PAD) ZONTIVITY ® is indicated for the reduction of thrombotic cardiovascular events in patients with a history of myocardial infarction (MI) or with peripheral arterial disease (PAD). ZONTIVITY has been shown to reduce the rate of a combined endpoint of cardiovascular death, MI, stroke, and urgent coronary revascularization (UCR).</t>
  </si>
  <si>
    <t>Unique Rankings</t>
  </si>
  <si>
    <t>Ranking Count</t>
  </si>
  <si>
    <t>Primary Condition</t>
  </si>
  <si>
    <t>Secondary Condition</t>
  </si>
  <si>
    <t>Unique Condition Types</t>
  </si>
  <si>
    <t>Condition Count</t>
  </si>
  <si>
    <t>Cancer, Infectious Diseases - HIV</t>
  </si>
  <si>
    <t>Cancer, Genetic Disorders</t>
  </si>
  <si>
    <t>Metabolic Disorders, Infectious Disease - HIV</t>
  </si>
  <si>
    <t>Additional Conditions</t>
  </si>
  <si>
    <t>Drug List Category</t>
  </si>
  <si>
    <t>Total Drugs</t>
  </si>
  <si>
    <t>Drugs for HIGHLY LIKELY Disabilities</t>
  </si>
  <si>
    <t>Drugs for LIKELY Disabilities</t>
  </si>
  <si>
    <t>Total Potentially Disabling</t>
  </si>
  <si>
    <t>% Potentially Disabling</t>
  </si>
  <si>
    <t>% HIGHLY LIKELY</t>
  </si>
  <si>
    <t>% LIKELY</t>
  </si>
  <si>
    <t>Colorado</t>
  </si>
  <si>
    <t>Possible Review</t>
  </si>
  <si>
    <t>Selected for Review</t>
  </si>
  <si>
    <t>Maryland</t>
  </si>
  <si>
    <t>Oregon</t>
  </si>
  <si>
    <t>Washington</t>
  </si>
  <si>
    <t>Ranking</t>
  </si>
  <si>
    <t>Indications</t>
  </si>
  <si>
    <t>Severe recalcitrant nodular acne</t>
  </si>
  <si>
    <t>Gastroesophageal Reflux Disease (GERD), Duodenal ulcers, H. pylori infection, Pathological hypersecretory conditions, including Zollinger-Ellison syndrome</t>
  </si>
  <si>
    <t>Gastroesophageal Reflux Disease (GERD) in pediatric patients</t>
  </si>
  <si>
    <t>Rheumatoid Arthritis, Giant Cell Arteritis, Systemic Sclerosis-Associated Interstitial Lung Disease, Polyarticular Juvenile Idiopathic Arthritis, Systemic Juvenile Idiopathic Arthritis, Cytokine Release Syndrome, Coronavirus Disease 2019</t>
  </si>
  <si>
    <t>Adrenocortical function testing, Nonsuppurative thyroiditis, Hypercalcemia associated with cancer, Acute exacerbations of multiple sclerosis, Psoriatic arthritis, Rheumatoid arthritis, Ankylosing spondylitis, Acute and subacute bursitis, Acute nonspecific tenosynovitis, Acute gouty arthritis, Post-traumatic arthritis, Synovitis of osteoarthritis, Epicondylitis, Systemic lupus erythematosus, Systemic dermatomyositis, Acute rheumatic carditis, Pemphigus, Bullous dermatitis herpetiformis, Severe erythema multiforme, Exfoliative dermatitis, Severe psoriasis, Severe seborrheic dermatitis, Mycosis fungoides, Seasonal or perennial allergic rhinitis, Bronchial asthma, Contact dermatitis, Atopic dermatitis, Serum sickness, Allergic conjunctivitis, Keratitis, Herpes zoster ophthalmicus, Iritis and iridocyclitis, Diffuse posterior uveitis and choroiditis, Optic neuritis, Sympathetic ophthalmia, Chorioretinitis, Anterior segment inflammation, Allergic corneal marginal ulcers, Symptomatic sarcoidosis, Loeffler's syndrome, Berylliosis, Fulminating or disseminated pulmonary tuberculosis, Aspiration pneumonitis, Acquired (autoimmune) hemolytic anemia, Secondary thrombocytopenia, Erythroblastopenia, Congenital (erythroid) hypoplastic anemia, Leukemias and lymphomas, Acute leukemia of childhood, Nephrotic syndrome, Ulcerative colitis, Regional enteritis, Tuberculous meningitis, Trichinosis</t>
  </si>
  <si>
    <t>Chronic Granulomatous Disease, Severe, malignant osteopetrosis</t>
  </si>
  <si>
    <t>ACTIOM</t>
  </si>
  <si>
    <t>Partial-onset seizures</t>
  </si>
  <si>
    <t>ACTIVATE INJECTION KIT</t>
  </si>
  <si>
    <t>Arthritis, blood/hormone disorders, allergic reactions, skin diseases, eye problems, breathing problems, bowel disorders, cancer, immune system disorders, Cushing's syndrome</t>
  </si>
  <si>
    <t>ADACETRIS</t>
  </si>
  <si>
    <t>Classical Hodgkin lymphoma, Systemic anaplastic large cell lymphoma, Primary cutaneous anaplastic large cell lymphoma</t>
  </si>
  <si>
    <t>Sickle cell disease</t>
  </si>
  <si>
    <t>Chronic Thromboembolic Pulmonary Hypertension, Pulmonary Arterial Hypertension</t>
  </si>
  <si>
    <t>Hemophilia A</t>
  </si>
  <si>
    <t>Hormone Receptor-Positive, HER2-Negative Breast Cancer, Neuroendocrine Tumors (NET), Renal Cell Carcinoma (RCC), Tuberous Sclerosis Complex (TSC)-Associated Renal Angiomyolipoma, Tuberous Sclerosis Complex (TSC)-Associated Subependymal Giant Cell Astrocytoma (SEGA), Tuberous Sclerosis Complex (TSC)-Associated Partial-Onset Seizures</t>
  </si>
  <si>
    <t>Hormone Receptor-Positive, HER2-Negative Breast Cancer, Tuberous Sclerosis Complex (TSC)-Associated Subependymal Giant Cell Astrocytoma (SEGA), Tuberous Sclerosis Complex (TSC)-Associated Partial-Onset Seizures</t>
  </si>
  <si>
    <t>Non-Squamous Non-Small Cell Lung Cancer (NSCLC), Mesothelioma</t>
  </si>
  <si>
    <t>Metastatic colorectal cancer, Unresectable, locally advanced, recurrent or metastatic non-squamous non-small cell lung cancer, Recurrent glioblastoma, Metastatic renal cell carcinoma, Persistent, recurrent, or metastatic cervical cancer, Epithelial ovarian, fallopian tube, or primary peritoneal cancer</t>
  </si>
  <si>
    <t>Rheumatoid Arthritis, Juvenile Idiopathic Arthritis, Psoriatic Arthritis, Ankylosing Spondylitis, Crohn's Disease, Ulcerative Colitis, Plaque Psoriasis, Hidradenitis Suppurativa</t>
  </si>
  <si>
    <t>Duchenne muscular dystrophy</t>
  </si>
  <si>
    <t>Obsessive-Compulsive Disorder (OCD)</t>
  </si>
  <si>
    <t>Major depressive disorder (MDD), Seasonal affective disorder (SAD)</t>
  </si>
  <si>
    <t>Parkinson's disease</t>
  </si>
  <si>
    <t>Cryopyrin-Associated Periodic Syndromes, Deficiency of Interleukin-1 Receptor Antagonist, Recurrent Pericarditis</t>
  </si>
  <si>
    <t>Relapsing forms of multiple sclerosis</t>
  </si>
  <si>
    <t>Chorea associated with Huntington’s disease, Tardive dyskinesia</t>
  </si>
  <si>
    <t>AUSTEDO XR</t>
  </si>
  <si>
    <t>Gastrointestinal Stromal Tumor, Advanced Systemic Mastocytosis, Indolent Systemic Mastocytosis</t>
  </si>
  <si>
    <t>Renal homotransplantation, Active rheumatoid arthritis</t>
  </si>
  <si>
    <t>Locally advanced or metastatic urothelial carcinoma</t>
  </si>
  <si>
    <t>Metastatic Merkel Cell Carcinoma, Locally Advanced or Metastatic Urothelial Carcinoma, Advanced Renal Cell Carcinoma</t>
  </si>
  <si>
    <t>Hemophilia B</t>
  </si>
  <si>
    <t>Systemic lupus erythematosus, Lupus nephritis</t>
  </si>
  <si>
    <t>Hereditary Angioedema</t>
  </si>
  <si>
    <t>Relapsed or refractory CD22-positive B-cell precursor acute lymphoblastic leukemia</t>
  </si>
  <si>
    <t>Allergic states, Dermatologic diseases, Endocrine disorders, Gastrointestinal diseases, Hematologic disorders, Miscellaneous conditions, Neoplastic diseases, Nervous system disorders, Ophthalmic diseases, Renal diseases, Respiratory diseases, Rheumatic disorders</t>
  </si>
  <si>
    <t>Ventricular arrhythmias, Atrial fibrillation/atrial flutter</t>
  </si>
  <si>
    <t>Atrial fibrillation/atrial flutter</t>
  </si>
  <si>
    <t>Cystic fibrosis</t>
  </si>
  <si>
    <t>BIKTARVY</t>
  </si>
  <si>
    <t>Relapsed or refractory multiple myeloma</t>
  </si>
  <si>
    <t>CD19-positive B-cell precursor acute lymphoblastic leukemia</t>
  </si>
  <si>
    <t>Chronic phase Philadelphia chromosome-positive chronic myelogenous leukemia, Accelerated phase, or blast phase Ph+ CML</t>
  </si>
  <si>
    <t>BOTOX</t>
  </si>
  <si>
    <t>Overactive bladder, Urinary incontinence, Detrusor overactivity, Neurogenic detrusor overactivity, Chronic migraine, Spasticity, Cervical dystonia, Severe axillary hyperhidrosis, Blepharospasm, Strabismus</t>
  </si>
  <si>
    <t>Unresectable or metastatic melanoma, Metastatic colorectal cancer, Metastatic non-small cell lung cancer</t>
  </si>
  <si>
    <t>Mantle cell lymphoma, Waldenström's macroglobulinemia, Relapsed or refractory marginal zone lymphoma, Chronic lymphocytic leukemia or small lymphocytic lymphoma, Relapsed or refractory follicular lymphoma</t>
  </si>
  <si>
    <t>BUNAVAIL</t>
  </si>
  <si>
    <t>Opioid dependence</t>
  </si>
  <si>
    <t>Acquired thrombotic thrombocytopenic purpura</t>
  </si>
  <si>
    <t>Advanced renal cell carcinoma, Hepatocellular carcinoma, Differentiated thyroid cancer</t>
  </si>
  <si>
    <t>Mantle cell lymphoma, Chronic lymphocytic leukemia or small lymphocytic lymphoma</t>
  </si>
  <si>
    <t>Medullary thyroid cancer</t>
  </si>
  <si>
    <t>Primary systemic carnitine deficiency, Inborn error of metabolism</t>
  </si>
  <si>
    <t>Erectile dysfunction</t>
  </si>
  <si>
    <t>Gaucher disease type 1</t>
  </si>
  <si>
    <t>Type 1 Gaucher disease</t>
  </si>
  <si>
    <t>Bile acid synthesis disorders, Peroxisomal disorders</t>
  </si>
  <si>
    <t>Crohn's disease, Rheumatoid arthritis, Psoriatic arthritis, Ankylosing spondylitis, Non-radiographic axial spondyloarthritis, Plaque psoriasis</t>
  </si>
  <si>
    <t>Hereditary Factor X deficiency</t>
  </si>
  <si>
    <t>COMPLERA</t>
  </si>
  <si>
    <t>Chronic weight management</t>
  </si>
  <si>
    <t>Relapsing-Remitting Multiple Sclerosis</t>
  </si>
  <si>
    <t>Relapsed or refractory chronic lymphocytic leukemia or small lymphocytic lymphoma, Relapsed or refractory follicular lymphoma</t>
  </si>
  <si>
    <t>Chronic heart failure, Left ventricular dysfunction following myocardial infarction, Hypertension</t>
  </si>
  <si>
    <t>Plaque psoriasis, Psoriatic arthritis, Ankylosing spondylitis, Non-radiographic axial spondyloarthritis, Enthesitis-related arthritis, Hidradenitis suppurativa</t>
  </si>
  <si>
    <t>Unresectable or metastatic melanoma, Histiocytic neoplasms</t>
  </si>
  <si>
    <t>CREON</t>
  </si>
  <si>
    <t>Exocrine pancreatic insufficiency</t>
  </si>
  <si>
    <t>X-linked hypophosphatemia, FGF23-related hypophosphatemia in tumor-induced osteomalacia</t>
  </si>
  <si>
    <t>Wilson's disease, Cystinuria, Severe, active rheumatoid arthritis</t>
  </si>
  <si>
    <t>Primary humoral immunodeficiency</t>
  </si>
  <si>
    <t>Gastric cancer, Non-small cell lung cancer, Colorectal cancer, Hepatocellular carcinoma</t>
  </si>
  <si>
    <t>Corneal cystine crystal deposits in cystinosis</t>
  </si>
  <si>
    <t>Multiple myeloma, Light chain (AL) amyloidosis</t>
  </si>
  <si>
    <t>Newly-diagnosed acute myeloid leukemia</t>
  </si>
  <si>
    <t>Wilson’s disease, Cystinuria, Severe, active rheumatoid arthritis</t>
  </si>
  <si>
    <t>Narcolepsy, Attention Deficit Disorder with Hyperactivity</t>
  </si>
  <si>
    <t>Pheochromocytoma</t>
  </si>
  <si>
    <t>Long-chain fatty acid oxidation disorders</t>
  </si>
  <si>
    <t>Irritable bowel syndrome, Acute enterocolitis, Duodenal ulcer</t>
  </si>
  <si>
    <t>Thrombocytopenia in chronic liver disease, Thrombocytopenia in chronic immune thrombocytopenia</t>
  </si>
  <si>
    <t>DUPIXENT</t>
  </si>
  <si>
    <t>Atopic Dermatitis, Asthma, Chronic Rhinosinusitis with Nasal Polyposis, Eosinophilic Esophagitis, Prurigo Nodularis</t>
  </si>
  <si>
    <t>Cervical dystonia, Glabellar lines</t>
  </si>
  <si>
    <t>Excess abdominal fat in HIV-infected adult patients with lipodystrophy</t>
  </si>
  <si>
    <t>Hunter syndrome</t>
  </si>
  <si>
    <t>Total parenteral nutrition</t>
  </si>
  <si>
    <t>ELIQUIS</t>
  </si>
  <si>
    <t>Stroke and systemic embolism in nonvalvular atrial fibrillation, Prophylaxis of deep vein thrombosis, Treatment of deep vein thrombosis and pulmonary embolism</t>
  </si>
  <si>
    <t>Metastatic and/or progressive carcinoma of the prostate</t>
  </si>
  <si>
    <t>Paroxysmal nocturnal hemoglobinuria</t>
  </si>
  <si>
    <t>Multiple myeloma</t>
  </si>
  <si>
    <t>Rheumatoid Arthritis, Polyarticular Juvenile Idiopathic Arthritis, Psoriatic Arthritis, Ankylosing Spondylitis, Plaque Psoriasis</t>
  </si>
  <si>
    <t>HER2-positive breast cancer, HER2-low breast cancer, HER2-mutant non-small cell lung cancer, HER2-positive gastric or gastroesophageal junction adenocarcinoma, HER2-positive solid tumors</t>
  </si>
  <si>
    <t>Neuromyelitis optica spectrum disorder</t>
  </si>
  <si>
    <t>Ulcerative colitis, Crohn's disease</t>
  </si>
  <si>
    <t>Squamous cell carcinoma of the head and neck, K-Ras wild-type, EGFR-expressing metastatic colorectal cancer, BRAF V600E Mutation-Positive Metastatic Colorectal Cancer</t>
  </si>
  <si>
    <t>Metastatic basal cell carcinoma, Locally advanced basal cell carcinoma</t>
  </si>
  <si>
    <t>Metastatic castration-sensitive prostate cancer, Non-metastatic castration-resistant prostate cancer</t>
  </si>
  <si>
    <t>Idiopathic pulmonary fibrosis</t>
  </si>
  <si>
    <t>Spinal muscular atrophy</t>
  </si>
  <si>
    <t>Neovascular (Wet) Age-Related Macular Degeneration, Diabetic Macular Edema, Diabetic Retinopathy</t>
  </si>
  <si>
    <t>Acne vulgaris</t>
  </si>
  <si>
    <t>Fabry disease</t>
  </si>
  <si>
    <t>FARXIGA</t>
  </si>
  <si>
    <t>Chronic kidney disease, Heart failure, Type 2 diabetes mellitus</t>
  </si>
  <si>
    <t>Central precocious puberty</t>
  </si>
  <si>
    <t>Breakthrough pain in cancer patients</t>
  </si>
  <si>
    <t>Transfusional iron overload</t>
  </si>
  <si>
    <t>Seizures associated with Dravet syndrome and Lennox-Gastaut syndrome</t>
  </si>
  <si>
    <t>Hereditary angioedema</t>
  </si>
  <si>
    <t>Lambert-Eaton myasthenic syndrome</t>
  </si>
  <si>
    <t>FIRMAGARD</t>
  </si>
  <si>
    <t>Pulmonary arterial hypertension</t>
  </si>
  <si>
    <t>Induction of Ovulation and Pregnancy in Anovulatory Infertile Women, Pregnancy in Normal Ovulatory Women, Induction of Spermatogenesis in Men</t>
  </si>
  <si>
    <t>Relapsed or refractory peripheral T-cell lymphoma</t>
  </si>
  <si>
    <t>Relapsed or refractory advanced renal cell carcinoma</t>
  </si>
  <si>
    <t>Prophylaxis of ischemic complications, Prophylaxis of deep vein thrombosis, Extended treatment of symptomatic venous thromboembolism, Treatment of symptomatic venous thromboembolism</t>
  </si>
  <si>
    <t>Primary immunodeficient states, Prevention of bacterial infections, Idiopathic Thrombocytopenic Purpura</t>
  </si>
  <si>
    <t>Primary Humoral Immunodeficiency, Idiopathic Thrombocytopenic Purpura, Chronic Inflammatory Demyelinating Polyneuropathy</t>
  </si>
  <si>
    <t>Short Bowel Syndrome</t>
  </si>
  <si>
    <t>Bowel cleansing</t>
  </si>
  <si>
    <t>Growth failure due to growth hormone deficiency, Prader-Willi syndrome, Small for Gestational Age, Turner syndrome, Idiopathic Short Stature, Adult onset or childhood onset GHD</t>
  </si>
  <si>
    <t>Schizophrenia, Bipolar manic or mixed episodes, Acute agitation in schizophrenic patients</t>
  </si>
  <si>
    <t>EGFR Mutation-Positive, Metastatic Non-Small Cell Lung Cancer, Previously Treated, Metastatic Squamous NSCLC</t>
  </si>
  <si>
    <t>Acute hepatic porphyria</t>
  </si>
  <si>
    <t>Emphysema due to congenital deficiency of alpha 1 -proteinase inhibitor</t>
  </si>
  <si>
    <t>Philadelphia chromosome positive chronic myeloid leukemia, Relapsed or refractory Philadelphia chromosome positive acute lymphoblastic leukemia, Myelodysplastic/myeloproliferative diseases, Aggressive systemic mastocytosis, Hypereosinophilic syndrome, Dermatofibrosarcoma protuberans, Kit+ Gastrointestinal Stromal Tumors</t>
  </si>
  <si>
    <t>Type 2 diabetes mellitus</t>
  </si>
  <si>
    <t>Induction of ovulation and pregnancy, Development of multiple follicles</t>
  </si>
  <si>
    <t>Acute and chronic wounds</t>
  </si>
  <si>
    <t>Severe neutropenia</t>
  </si>
  <si>
    <t>HER2-overexpressing breast cancer, HER2-overexpressing metastatic gastric or gastroesophageal junction adenocarcinoma</t>
  </si>
  <si>
    <t>Non-24-Hour Sleep-Wake Disorder, Nighttime sleep disturbances in Smith-Magenis Syndrome</t>
  </si>
  <si>
    <t>Primary immunodeficiency</t>
  </si>
  <si>
    <t>Rheumatoid Arthritis, Juvenile Idiopathic Arthritis, Psoriatic Arthritis, Ankylosing Spondylitis, Crohn's Disease, Ulcerative Colitis, Plaque Psoriasis, Hidradenitis Suppurativa, Uveitis</t>
  </si>
  <si>
    <t>Relapsed small cell lung cancer</t>
  </si>
  <si>
    <t>Primary Immunodeficiency, Chronic inflammatory demyelinating polyneuropathy</t>
  </si>
  <si>
    <t>Hormone receptor (HR)-positive, human epidermal growth factor receptor 2 (HER2)-negative advanced or metastatic breast cancer</t>
  </si>
  <si>
    <t>Philadelphia Chromosome-Positive Acute Lymphoblastic Leukemia, Chronic Myeloid Leukemia</t>
  </si>
  <si>
    <t>Relapsed or refractory acute myeloid leukemia</t>
  </si>
  <si>
    <t>Periodic Fever Syndromes, Active Still’s Disease, Gout flares</t>
  </si>
  <si>
    <t>Pain and inflammation associated with cataract surgery</t>
  </si>
  <si>
    <t>Moderate-to-severe plaque psoriasis</t>
  </si>
  <si>
    <t>Chronic lymphocytic leukemia/Small lymphocytic lymphoma, Waldenström’s macroglobulinemia, Chronic graft versus host disease</t>
  </si>
  <si>
    <t>Unresectable, Stage III non-small cell lung cancer, Metastatic non-small cell lung cancer, Extensive-stage small cell lung cancer, Biliary tract cancer, Unresectable hepatocellular carcinoma, Endometrial cancer</t>
  </si>
  <si>
    <t>Unresectable cutaneous, subcutaneous, and nodal lesions in melanoma</t>
  </si>
  <si>
    <t>INDERAL LA</t>
  </si>
  <si>
    <t>Hypertension, Angina Pectoris, Migraine, Hypertrophic Subaortic Stenosis</t>
  </si>
  <si>
    <t>Tardive dyskinesia, Chorea associated with Huntington’s disease</t>
  </si>
  <si>
    <t>INGREZZA SPRINKLE</t>
  </si>
  <si>
    <t>Advanced renal cell carcinoma</t>
  </si>
  <si>
    <t>Intermediate-2 or high-risk primary or secondary myelofibrosis</t>
  </si>
  <si>
    <t>Schizophrenia, Schizoaffective disorder</t>
  </si>
  <si>
    <t>Angina pectoris</t>
  </si>
  <si>
    <t>Cushing's disease</t>
  </si>
  <si>
    <t>Chronic iron overload due to blood transfusions, Non-transfusion-dependent thalassemia</t>
  </si>
  <si>
    <t>Myelofibrosis, Polycythemia vera, Steroid-refractory acute graft-versus-host disease, Chronic graft-versus-host disease</t>
  </si>
  <si>
    <t>JARDIANCE</t>
  </si>
  <si>
    <t>Metastatic castration-resistant prostate cancer</t>
  </si>
  <si>
    <t>Primary hyperkalemic periodic paralysis, Primary hypokalemic periodic paralysis</t>
  </si>
  <si>
    <t>Rheumatoid arthritis, Polymyalgia rheumatica, Polyarticular juvenile idiopathic arthritis</t>
  </si>
  <si>
    <t>Melanoma, Non-Small Cell Lung Cancer, Head and Neck Squamous Cell Cancer, Classical Hodgkin Lymphoma, Primary Mediastinal Large B-Cell Lymphoma, Urothelial Cancer, Microsatellite Instability-High or Mismatch Repair Deficient Cancer, Microsatellite Instability-High or Mismatch Repair Deficient Colorectal Cancer, Gastric Cancer, Esophageal Cancer, Cervical Cancer, Hepatocellular Carcinoma, Biliary Tract Cancer, Merkel Cell Carcinoma, Renal Cell Carcinoma, Endometrial Carcinoma, Tumor Mutational Burden-High Cancer, Cutaneous Squamous Cell Carcinoma, Triple-Negative Breast Cancer</t>
  </si>
  <si>
    <t>Active Rheumatoid Arthritis, Cryopyrin-Associated Periodic Syndromes, Deficiency of Interleukin-1 Receptor Antagonist</t>
  </si>
  <si>
    <t>Cushing's syndrome</t>
  </si>
  <si>
    <t>Neurofibromatosis type 1</t>
  </si>
  <si>
    <t>Chronic gout</t>
  </si>
  <si>
    <t>Hyperphenylalaninemia due to tetrahydrobiopterin-responsive Phenylketonuria</t>
  </si>
  <si>
    <t>Epilepsy, Bipolar Disorder</t>
  </si>
  <si>
    <t>Epilepsy</t>
  </si>
  <si>
    <t>Differentiated Thyroid Cancer, Renal Cell Carcinoma, Hepatocellular Carcinoma, Endometrial Carcinoma</t>
  </si>
  <si>
    <t>Acute myeloid leukemia, Hematopoietic progenitor cell mobilization, Acceleration of myeloid reconstitution, Acute exposure to myelosuppressive doses of radiation</t>
  </si>
  <si>
    <t>Gastrointestinal disorders, Peptic ulcer, Irritable bowel syndrome, Acute enterocolitis</t>
  </si>
  <si>
    <t>Metastatic cutaneous squamous cell carcinoma, Locally advanced CSCC, Locally advanced or metastatic BCC, Non-Small Cell Lung Cancer</t>
  </si>
  <si>
    <t>Post-herpetic neuralgia</t>
  </si>
  <si>
    <t>Cholestatic pruritus in Alagille syndrome, Cholestatic pruritus in progressive familial intrahepatic cholestasis</t>
  </si>
  <si>
    <t>Parkinson’s disease</t>
  </si>
  <si>
    <t>Metastatic non-small cell lung cancer</t>
  </si>
  <si>
    <t>Severe hypertriglyceridemia</t>
  </si>
  <si>
    <t>KRAS G12C-mutated locally advanced or metastatic non-small cell lung cancer</t>
  </si>
  <si>
    <t>Pompe disease</t>
  </si>
  <si>
    <t>Insomnia</t>
  </si>
  <si>
    <t>Active lupus nephritis</t>
  </si>
  <si>
    <t>Somatostatin receptor-positive gastroenteropancreatic neuroendocrine tumors</t>
  </si>
  <si>
    <t>Advanced gBRCA-mutated Ovarian cancer</t>
  </si>
  <si>
    <t>Neuropathic pain, Seizures, Fibromyalgia</t>
  </si>
  <si>
    <t>Inoperable, functional or nonfunctional, adrenal cortical carcinoma</t>
  </si>
  <si>
    <t>Philadelphia chromosome-negative acute lymphoblastic leukemia</t>
  </si>
  <si>
    <t>Stage III and IV Hodgkin's disease</t>
  </si>
  <si>
    <t>MAVYRET</t>
  </si>
  <si>
    <t>Unresectable or metastatic melanoma, Metastatic non-small cell lung cancer</t>
  </si>
  <si>
    <t>Myasthenia gravis</t>
  </si>
  <si>
    <t>Male hormone deficiencies</t>
  </si>
  <si>
    <t>Paget’s disease of bone, Hypercalcemia, Postmenopausal osteoporosis</t>
  </si>
  <si>
    <t>Relapsed or refractory diffuse large B-cell lymphoma</t>
  </si>
  <si>
    <t>Total Parenteral Nutrition</t>
  </si>
  <si>
    <t>MULTITRACE-4 PEDIATRIC</t>
  </si>
  <si>
    <t>Complications of leptin deficiency in patients with congenital or acquired generalized lipodystrophy</t>
  </si>
  <si>
    <t>Acromegaly</t>
  </si>
  <si>
    <t>Non-infectious diarrhea in adult patients with HIV/AIDS</t>
  </si>
  <si>
    <t>Pain severe enough to require an opioid analgesic</t>
  </si>
  <si>
    <t>NALOXONE</t>
  </si>
  <si>
    <t>Early-stage HER2-positive breast cancer, Advanced or metastatic HER2-positive breast cancer</t>
  </si>
  <si>
    <t>Febrile neutropenia, Hematopoietic Subsyndrome of Acute Radiation Syndrome</t>
  </si>
  <si>
    <t>Nilandron</t>
  </si>
  <si>
    <t>Metastatic Prostate Cancer</t>
  </si>
  <si>
    <t>Hereditary tyrosinemia type 1</t>
  </si>
  <si>
    <t>Immune thrombocytopenia, Hematopoietic Syndrome of Acute Radiation Syndrome</t>
  </si>
  <si>
    <t>Non-metastatic castration resistant prostate cancer, Metastatic hormone-sensitive prostate cancer</t>
  </si>
  <si>
    <t>Severe asthma, Chronic rhinosinusitis with nasal polyps, Eosinophilic granulomatosis with polyangiitis, Hypereosinophilic syndrome</t>
  </si>
  <si>
    <t>Acute pain, Neuropathic pain associated with diabetic peripheral neuropathy</t>
  </si>
  <si>
    <t>Pain, Neuropathic pain associated with diabetic peripheral neuropathy</t>
  </si>
  <si>
    <t>Primary biliary cholangitis</t>
  </si>
  <si>
    <t>Relapsing forms of multiple sclerosis, Primary progressive MS</t>
  </si>
  <si>
    <t>Locally advanced basal cell carcinoma</t>
  </si>
  <si>
    <t>Idiopathic pulmonary fibrosis, Chronic fibrosing interstitial lung diseases, Systemic sclerosis-associated interstitial lung disease</t>
  </si>
  <si>
    <t>Rheumatoid arthritis, COVID-19, Alopecia areata</t>
  </si>
  <si>
    <t>Acute lymphoblastic leukemia</t>
  </si>
  <si>
    <t>Polyneuropathy of hereditary transthyretin-mediated amyloidosis</t>
  </si>
  <si>
    <t>Acute myeloid leukemia</t>
  </si>
  <si>
    <t>Suboptimal echocardiograms</t>
  </si>
  <si>
    <t>Metabolic acidosis</t>
  </si>
  <si>
    <t>Rheumatoid arthritis, Polyarticular juvenile idiopathic arthritis, Psoriatic arthritis, Prophylaxis of acute graft versus host disease</t>
  </si>
  <si>
    <t>Rheumatoid arthritis, Psoriasis</t>
  </si>
  <si>
    <t>Acute and chronic moderate to severe pain</t>
  </si>
  <si>
    <t>Neurotrophic keratitis</t>
  </si>
  <si>
    <t>Primary hyperoxaluria type 1</t>
  </si>
  <si>
    <t>Locally advanced or metastatic urothelial cancer</t>
  </si>
  <si>
    <t>Phenylketonuria</t>
  </si>
  <si>
    <t>Hyperprolactinemia-Associated Dysfunctions, Acromegaly, Parkinson’s Disease</t>
  </si>
  <si>
    <t>Cholangiocarcinoma, Myeloid/Lymphoid Neoplasms with FGFR1 rearrangement</t>
  </si>
  <si>
    <t>Moderate to moderately severe pain</t>
  </si>
  <si>
    <t>HER2-positive metastatic breast cancer, HER2-positive locally advanced, inflammatory, or early stage breast cancer</t>
  </si>
  <si>
    <t>Hormone receptor (HR)-positive, human epidermal growth factor receptor 2 (HER2)-negative, PIK3CA-mutated, advanced or metastatic breast cancer</t>
  </si>
  <si>
    <t>Multiple myeloma, AIDS-related Kaposi sarcoma</t>
  </si>
  <si>
    <t>Relapsed or refractory mycosis fungoides or Sézary syndrome</t>
  </si>
  <si>
    <t>Unfavorable cervix in pregnant women</t>
  </si>
  <si>
    <t>Dental caries prevention</t>
  </si>
  <si>
    <t>Duodenal ulcer, H. pylori infection, Benign gastric ulcer, GERD, Erosive esophagitis, Zollinger-Ellison syndrome</t>
  </si>
  <si>
    <t>Epilepsy, Bipolar disorder</t>
  </si>
  <si>
    <t>Anemia due to Chronic Kidney Disease, Anemia due to Zidovudine, Anemia due to Chemotherapy, Reduction of allogeneic red blood cell transfusions</t>
  </si>
  <si>
    <t>Nephropathic cystinosis</t>
  </si>
  <si>
    <t>Factor IX deficiency</t>
  </si>
  <si>
    <t>Emphysema due to deficiency of alpha 1 -proteinase inhibitor</t>
  </si>
  <si>
    <t>Emphysema due to severe hereditary deficiency of Alpha1-PI</t>
  </si>
  <si>
    <t>Thrombocytopenia in chronic immune (idiopathic) thrombocytopenia, Thrombocytopenia in patients with chronic hepatitis C, Patients with severe aplastic anemia</t>
  </si>
  <si>
    <t>Asymptomatic or minimally symptomatic metastatic castrate-resistant prostate cancer</t>
  </si>
  <si>
    <t>Excessive sleepiness</t>
  </si>
  <si>
    <t>Asthma</t>
  </si>
  <si>
    <t>PULMICORT FLEXHALER</t>
  </si>
  <si>
    <t>Advanced gastrointestinal stromal tumor</t>
  </si>
  <si>
    <t>Amyotrophic lateral sclerosis</t>
  </si>
  <si>
    <t>Prophylaxis of organ rejection in renal transplantation, Lymphangioleiomyomatosis</t>
  </si>
  <si>
    <t>Urea cycle disorders</t>
  </si>
  <si>
    <t>Anemia in beta thalassemia, Anemia in myelodysplastic syndromes</t>
  </si>
  <si>
    <t>Opioid-induced constipation</t>
  </si>
  <si>
    <t>Acute treatment of migraine</t>
  </si>
  <si>
    <t>Crohn's Disease, Ulcerative Colitis, Rheumatoid Arthritis, Ankylosing Spondylitis, Psoriatic Arthritis, Plaque Psoriasis</t>
  </si>
  <si>
    <t>Chronic kidney disease</t>
  </si>
  <si>
    <t>REPATHA</t>
  </si>
  <si>
    <t>High cholesterol</t>
  </si>
  <si>
    <t>RET Fusion-Positive Non-Small Cell Lung Cancer, RET-Mutant Medullary Thyroid Cancer, RET Fusion-Positive Thyroid Cancer, Other RET Fusion-Positive Solid Tumors</t>
  </si>
  <si>
    <t>Malignant hyperthermia</t>
  </si>
  <si>
    <t>Major depressive disorder, Schizophrenia, Agitation associated with dementia</t>
  </si>
  <si>
    <t>Chronic graft-versus-host disease</t>
  </si>
  <si>
    <t>Rheumatoid arthritis, Psoriatic arthritis, Atopic dermatitis, Ulcerative colitis, Crohn’s disease, Ankylosing spondylitis, Non-radiographic axial spondyloarthritis, Polyarticular juvenile idiopathic arthritis</t>
  </si>
  <si>
    <t>RITUXAN</t>
  </si>
  <si>
    <t>Non-Hodgkin's Lymphoma, Chronic Lymphocytic Leukemia, Rheumatoid Arthritis, Granulomatosis with Polyangiitis, Microscopic Polyangiitis</t>
  </si>
  <si>
    <t>ROBINUL</t>
  </si>
  <si>
    <t>Irritable bowel syndrome, Peptic ulcer</t>
  </si>
  <si>
    <t>Primary non-familial hyperlipidemia, Homozygous familial hypercholesterolemia</t>
  </si>
  <si>
    <t>ROS1-positive metastatic non-small cell lung cancer, NTRK Gene Fusion-Positive Solid Tumors</t>
  </si>
  <si>
    <t>Ovarian cancer, Prostate cancer</t>
  </si>
  <si>
    <t>RUXOLITINIB</t>
  </si>
  <si>
    <t>RYBELSUS</t>
  </si>
  <si>
    <t>Newly diagnosed acute myeloid leukemia, Aggressive systemic mastocytosis</t>
  </si>
  <si>
    <t>Refractory Complex Partial Seizures, Infantile Spasms</t>
  </si>
  <si>
    <t>Clinically significant hypervolemic and euvolemic hyponatremia</t>
  </si>
  <si>
    <t>Acromegaly, Carcinoid tumors, Vasoactive Intestinal Peptide Tumors</t>
  </si>
  <si>
    <t>Philadelphia chromosome-positive chronic myeloid leukemia</t>
  </si>
  <si>
    <t>Diabetes mellitus</t>
  </si>
  <si>
    <t>Secondary Hyperparathyroidism, Hypercalcemia in Parathyroid Carcinoma, Hypercalcemia in Primary HPT</t>
  </si>
  <si>
    <t>SHINGRIX</t>
  </si>
  <si>
    <t>Moderate to severe plaque psoriasis</t>
  </si>
  <si>
    <t>Wound sepsis in patients with burns</t>
  </si>
  <si>
    <t>Rheumatoid Arthritis, Psoriatic Arthritis, Ankylosing Spondylitis, Polyarticular Juvenile Idiopathic Arthritis</t>
  </si>
  <si>
    <t>Moderate-to-severe plaque psoriasis, Active psoriatic arthritis, Moderately to severely active Crohn's disease, Moderately to severely active ulcerative colitis</t>
  </si>
  <si>
    <t>Plaque psoriasis</t>
  </si>
  <si>
    <t>Philadelphia chromosome-positive chronic myeloid leukemia, Philadelphia chromosome-positive acute lymphoblastic leukemia</t>
  </si>
  <si>
    <t>Hyperkalemia</t>
  </si>
  <si>
    <t>Plaque psoriasis, Psoriatic arthritis, Crohn's disease, Ulcerative colitis</t>
  </si>
  <si>
    <t>Hypophosphatasia</t>
  </si>
  <si>
    <t>STRIBILD</t>
  </si>
  <si>
    <t>SUBOXONE</t>
  </si>
  <si>
    <t>Congenital sucrase-isomaltase deficiency</t>
  </si>
  <si>
    <t>Hypertension</t>
  </si>
  <si>
    <t>Gastrointestinal stromal tumor, Advanced renal cell carcinoma, Adjuvant treatment of renal cell carcinoma, Advanced pancreatic neuroendocrine tumors</t>
  </si>
  <si>
    <t>SYMBICORT</t>
  </si>
  <si>
    <t>Chronic obstructive pulmonary disease</t>
  </si>
  <si>
    <t>Lennox-Gastaut Syndrome</t>
  </si>
  <si>
    <t>Wilson's disease</t>
  </si>
  <si>
    <t>Unresectable or metastatic melanoma</t>
  </si>
  <si>
    <t>EGFR Mutation-Positive Non-Small Cell Lung Cancer, First-line Treatment of EGFR Mutation-Positive Metastatic NSCLC, First-line Treatment of EGFR Mutation-Positive Locally Advanced or Metastatic NSCLC, Previously Treated EGFR T790M Mutation-Positive Metastatic NSCLC</t>
  </si>
  <si>
    <t>Plaque psoriasis, Psoriatic arthritis, Ankylosing spondylitis, Non-radiographic axial spondyloarthritis</t>
  </si>
  <si>
    <t>BRCA-mutated (g BRCA m) HER2-negative Locally Advanced or Metastatic Breast Cancer, HRR Gene-mutated mCRPC</t>
  </si>
  <si>
    <t>Non-Small Cell Lung Cancer, Pancreatic Cancer</t>
  </si>
  <si>
    <t>Cutaneous T-cell lymphoma</t>
  </si>
  <si>
    <t>Philadelphia chromosome positive chronic myeloid leukemia</t>
  </si>
  <si>
    <t>Chronic immune thrombocytopenia</t>
  </si>
  <si>
    <t>Metastatic or locally advanced epithelioid sarcoma, Relapsed or refractory follicular lymphoma</t>
  </si>
  <si>
    <t>Non-Small Cell Lung Cancer, Small Cell Lung Cancer, Hepatocellular Carcinoma, Melanoma, Alveolar Soft Part Sarcoma</t>
  </si>
  <si>
    <t>Thyroid Eye Disease</t>
  </si>
  <si>
    <t>THALIDOMIDE</t>
  </si>
  <si>
    <t>Severe homozygous cystinuria</t>
  </si>
  <si>
    <t>Postoperative nausea and vomiting, Nausea associated with gastroenteritis</t>
  </si>
  <si>
    <t>TIVICAY</t>
  </si>
  <si>
    <t>Parenteral nutrition</t>
  </si>
  <si>
    <t>Anxiety disorders, Partial seizures, Acute alcohol withdrawal</t>
  </si>
  <si>
    <t>Chronic lymphocytic leukemia, Indolent B-cell non-Hodgkin lymphoma</t>
  </si>
  <si>
    <t>Advanced prostate cancer</t>
  </si>
  <si>
    <t>Moderate-to-severe plaque psoriasis, Active psoriatic arthritis</t>
  </si>
  <si>
    <t>TRIUMEQ</t>
  </si>
  <si>
    <t>TRULICITY</t>
  </si>
  <si>
    <t>HER2-positive breast cancer, HER2-positive colorectal cancer</t>
  </si>
  <si>
    <t>Tenosynovial giant cell tumor</t>
  </si>
  <si>
    <t>Advanced or metastatic breast cancer, Hormone receptor-positive metastatic breast cancer</t>
  </si>
  <si>
    <t>Pulmonary arterial hypertension, Pulmonary hypertension associated with interstitial lung disease</t>
  </si>
  <si>
    <t>Paroxysmal nocturnal hemoglobinuria, Atypical hemolytic uremic syndrome, Generalized myasthenia gravis, Neuromyelitis optica spectrum disorder</t>
  </si>
  <si>
    <t>Irritative voiding symptoms</t>
  </si>
  <si>
    <t>Hypertension, Heart Failure, Asymptomatic Left Ventricular Dysfunction</t>
  </si>
  <si>
    <t>Metastatic colorectal cancer, Squamous cell carcinoma of the head and neck, BRAF V600E Mutation-Positive Metastatic Colorectal Cancer</t>
  </si>
  <si>
    <t>VEMLIDY</t>
  </si>
  <si>
    <t>Chronic lymphocytic leukemia/Small lymphocytic lymphoma, Acute myeloid leukemia</t>
  </si>
  <si>
    <t>Early breast cancer, Advanced or metastatic breast cancer</t>
  </si>
  <si>
    <t>Mucopolysaccharidosis type IVA</t>
  </si>
  <si>
    <t>Solid tumors with a neurotrophic receptor tyrosine kinase gene fusion</t>
  </si>
  <si>
    <t>Von Willebrand disease</t>
  </si>
  <si>
    <t>Advanced renal cell carcinoma, Advanced soft tissue sarcoma</t>
  </si>
  <si>
    <t>Schizophrenia, Bipolar I disorder, Major depressive disorder</t>
  </si>
  <si>
    <t>Cardiomyopathy of wild-type or hereditary transthyretin-mediated amyloidosis</t>
  </si>
  <si>
    <t>VYVANSE</t>
  </si>
  <si>
    <t>Attention Deficit Hyperactivity Disorder, Binge eating disorder</t>
  </si>
  <si>
    <t>Narcolepsy, Idiopathic Hypersomnia</t>
  </si>
  <si>
    <t>von Hippel-Lindau disease, Advanced Renal Cell Carcinoma</t>
  </si>
  <si>
    <t>Major depressive disorder, Prevention of seasonal affective disorder</t>
  </si>
  <si>
    <t>Metastatic non-small cell lung cancer, Relapsed or refractory, systemic anaplastic large cell lymphoma, Unresectable, recurrent, or refractory inflammatory myofibroblastic tumor</t>
  </si>
  <si>
    <t>Rheumatoid arthritis, Psoriatic arthritis, Ankylosing spondylitis, Ulcerative colitis, Polyarticular Course Juvenile Idiopathic Arthritis</t>
  </si>
  <si>
    <t>Rheumatoid arthritis, Psoriatic arthritis, Ankylosing spondylitis, Ulcerative colitis</t>
  </si>
  <si>
    <t>Primary humoral immunodeficiency disease</t>
  </si>
  <si>
    <t>Chronic sialorrhea, Upper limb spasticity, Cervical dystonia, Blepharospasm, Glabellar lines</t>
  </si>
  <si>
    <t>Multiple myeloma, Diffuse Large B-Cell Lymphoma</t>
  </si>
  <si>
    <t>Castration-resistant prostate cancer, Metastatic castration-sensitive prostate cancer</t>
  </si>
  <si>
    <t>Melanoma, Renal Cell Carcinoma, Colorectal Cancer, Hepatocellular Carcinoma, Non-Small Cell Lung Cancer, Malignant Pleural Mesothelioma, Esophageal Cancer</t>
  </si>
  <si>
    <t>Atrophic vaginitis due to menopause</t>
  </si>
  <si>
    <t>Spasticity</t>
  </si>
  <si>
    <t>Recurrent epithelial ovarian, fallopian tube, or primary peritoneal cancer, Advanced ovarian, fallopian tube, or primary peritoneal cancer</t>
  </si>
  <si>
    <t>Unresectable or metastatic melanoma, Erdheim-Chester Disease</t>
  </si>
  <si>
    <t>Partial seizures</t>
  </si>
  <si>
    <t>Thrombotic cardiovascular events</t>
  </si>
  <si>
    <t>ZUBSOLV</t>
  </si>
  <si>
    <t>Relapsed chronic lymphocytic leukemia</t>
  </si>
  <si>
    <t>Metastatic castration-resistant prostate cancer, Metastatic high-risk castration-sensitive prostate cancer</t>
  </si>
  <si>
    <t>Schizophrenia, Acute Treatment of Manic and Mixed Episodes associated with Bipolar I, Adjunctive Treatment of Major Depressive Disorder, Irritability Associated with Autistic Disorder, Treatment of Tourette’s disorder</t>
  </si>
  <si>
    <t>Diagnostic fluorescein angiography or angioscopy of the retina and iris vasculature</t>
  </si>
  <si>
    <t>Hypovolemic shock, Severe hypoalbuminemia, Hemodialysis, Cardiopulmonary bypass procedures</t>
  </si>
  <si>
    <t>Bronchospasm associated with COPD</t>
  </si>
  <si>
    <t>Hurler and Hurler-Scheie forms of Mucopolysaccharidosis I, Scheie form of MPS I with moderate to severe symptoms</t>
  </si>
  <si>
    <t>ALK-positive non-small cell lung cancer</t>
  </si>
  <si>
    <t>ALK-positive metastatic non-small cell lung cancer</t>
  </si>
  <si>
    <t>Congenital Alpha 1 –Proteinase Inhibitor deficiency</t>
  </si>
  <si>
    <t>Renal transplant rejection, Aplastic anemia</t>
  </si>
  <si>
    <t>Prophylaxis of organ rejection in renal, cardiac or hepatic transplants</t>
  </si>
  <si>
    <t>Chronic Spasticity, Malignant Hyperthermia</t>
  </si>
  <si>
    <t>Attention Deficit Disorder with Hyperactivity</t>
  </si>
  <si>
    <t>Somatostatin receptor positive neuroendocrine tumors</t>
  </si>
  <si>
    <t>Seizures associated with Dravet syndrome</t>
  </si>
  <si>
    <t>Pain in osteoarthritis of the knee</t>
  </si>
  <si>
    <t>HER2-positive metastatic breast cancer, HER2-positive early breast cancer</t>
  </si>
  <si>
    <t>Multiple myeloma, Transfusion-dependent anemia due to myelodysplastic syndromes, Mantle cell lymphoma, Previously treated follicular lymphoma, Previously treated marginal zone lymphoma</t>
  </si>
  <si>
    <t>Grand mal, psychomotor, and focal epileptic seizures</t>
  </si>
  <si>
    <t>Growth failure due to growth hormone deficiency, Short stature associated with Noonan syndrome, Short stature associated with Turner syndrome, Short stature born small for gestational age, Idiopathic Short Stature, Growth failure due to Prader-Willi Syndrome, Growth hormone deficiency in adults</t>
  </si>
  <si>
    <t>Neurogenic orthostatic hypotension</t>
  </si>
  <si>
    <t>Bleeding episodes in hemophilia A or B with inhibitors, Prevention of bleeding in surgical interventions</t>
  </si>
  <si>
    <t>Growth failure due to growth hormone deficiency, Idiopathic short stature, Turner syndrome, Chronic kidney disease, Adult onset or childhood onset GHD</t>
  </si>
  <si>
    <t>Melanoma, Non-Small Cell Lung Cancer, Malignant Pleural Mesothelioma, Renal Cell Carcinoma, Classical Hodgkin Lymphoma, Squamous Cell Carcinoma of the Head and Neck, Urothelial Carcinoma, Colorectal Cancer, Hepatocellular Carcinoma, Esophageal Cancer, Gastric Cancer, Gastroesophageal Junction Cancer, Esophageal Adenocarcinoma</t>
  </si>
  <si>
    <t>Immune Thrombocytopenia, Chronic inflammatory demyelinating polyneuropathy</t>
  </si>
  <si>
    <t>Organophosphate poisoning, Anticholinesterase drug overdose</t>
  </si>
  <si>
    <t>Acromegaly, Cushing's disease</t>
  </si>
  <si>
    <t>Multicentric Castleman's disease</t>
  </si>
  <si>
    <t>Acute promyelocytic leukemia</t>
  </si>
  <si>
    <t>Triple-negative breast cancer, Hormone receptor (HR)-positive, human epidermal growth factor receptor 2 (HER2)-negative breast cancer, Locally Advanced or Metastatic Urothelial Cancer</t>
  </si>
  <si>
    <t>Epilepsy, Migraine</t>
  </si>
  <si>
    <t>Cholangiocarcinoma</t>
  </si>
  <si>
    <t>Hypothyroidism, Pituitary Thyrotropin Suppression</t>
  </si>
  <si>
    <t>Stroke and systemic embolism in nonvalvular atrial fibrillation, Treatment of deep vein thrombosis and pulmonary embolism, Prophylaxis of deep vein thrombosis, Prophylaxis of venous thromboembolism, Reduction of risk of major cardiovascular events, Reduction of risk of major thrombotic vascular events, Treatment of VTE in pediatric patients, Thromboprophylaxis in pediatric patients</t>
  </si>
  <si>
    <t>Castration-resistant prostate cancer</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</si>
</sst>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8">
    <font>
      <sz val="10.0"/>
      <color rgb="FF000000"/>
      <name val="Arial"/>
      <scheme val="minor"/>
    </font>
    <font>
      <b/>
      <sz val="11.0"/>
      <color theme="1"/>
      <name val="Arial"/>
    </font>
    <font>
      <b/>
      <color theme="1"/>
      <name val="Arial"/>
      <scheme val="minor"/>
    </font>
    <font>
      <color theme="1"/>
      <name val="Arial"/>
      <scheme val="minor"/>
    </font>
    <font>
      <color theme="1"/>
      <name val="Arial"/>
    </font>
    <font>
      <sz val="9.0"/>
      <color rgb="FF000000"/>
      <name val="Arial"/>
      <scheme val="minor"/>
    </font>
    <font>
      <sz val="11.0"/>
      <color theme="1"/>
      <name val="Arial"/>
    </font>
    <font>
      <sz val="9.0"/>
      <color rgb="FF000000"/>
      <name val="&quot;Google Sans Mono&quot;"/>
    </font>
  </fonts>
  <fills count="3">
    <fill>
      <patternFill patternType="none"/>
    </fill>
    <fill>
      <patternFill patternType="lightGray"/>
    </fill>
    <fill>
      <patternFill patternType="solid">
        <fgColor rgb="FFFFFFFF"/>
        <bgColor rgb="FFFFFFFF"/>
      </patternFill>
    </fill>
  </fills>
  <borders count="1">
    <border/>
  </borders>
  <cellStyleXfs count="1">
    <xf borderId="0" fillId="0" fontId="0" numFmtId="0" applyAlignment="1" applyFont="1"/>
  </cellStyleXfs>
  <cellXfs count="21">
    <xf borderId="0" fillId="0" fontId="0" numFmtId="0" xfId="0" applyAlignment="1" applyFont="1">
      <alignment readingOrder="0" shrinkToFit="0" vertical="bottom" wrapText="0"/>
    </xf>
    <xf borderId="0" fillId="0" fontId="1" numFmtId="0" xfId="0" applyAlignment="1" applyFont="1">
      <alignment readingOrder="0" vertical="bottom"/>
    </xf>
    <xf borderId="0" fillId="0" fontId="1" numFmtId="0" xfId="0" applyAlignment="1" applyFont="1">
      <alignment vertical="bottom"/>
    </xf>
    <xf borderId="0" fillId="0" fontId="2" numFmtId="0" xfId="0" applyAlignment="1" applyFont="1">
      <alignment horizontal="center" readingOrder="0"/>
    </xf>
    <xf borderId="0" fillId="0" fontId="3" numFmtId="0" xfId="0" applyAlignment="1" applyFont="1">
      <alignment readingOrder="0"/>
    </xf>
    <xf borderId="0" fillId="0" fontId="4" numFmtId="0" xfId="0" applyAlignment="1" applyFont="1">
      <alignment vertical="bottom"/>
    </xf>
    <xf borderId="0" fillId="2" fontId="5" numFmtId="0" xfId="0" applyAlignment="1" applyFill="1" applyFont="1">
      <alignment horizontal="left"/>
    </xf>
    <xf borderId="0" fillId="0" fontId="3" numFmtId="0" xfId="0" applyFont="1"/>
    <xf borderId="0" fillId="0" fontId="4" numFmtId="0" xfId="0" applyAlignment="1" applyFont="1">
      <alignment shrinkToFit="0" vertical="bottom" wrapText="0"/>
    </xf>
    <xf borderId="0" fillId="2" fontId="5" numFmtId="0" xfId="0" applyAlignment="1" applyFont="1">
      <alignment horizontal="left" readingOrder="0"/>
    </xf>
    <xf borderId="0" fillId="0" fontId="6" numFmtId="0" xfId="0" applyAlignment="1" applyFont="1">
      <alignment vertical="bottom"/>
    </xf>
    <xf borderId="0" fillId="2" fontId="7" numFmtId="0" xfId="0" applyFont="1"/>
    <xf borderId="0" fillId="0" fontId="2" numFmtId="0" xfId="0" applyAlignment="1" applyFont="1">
      <alignment horizontal="center" readingOrder="0" shrinkToFit="0" wrapText="1"/>
    </xf>
    <xf borderId="0" fillId="0" fontId="2" numFmtId="0" xfId="0" applyAlignment="1" applyFont="1">
      <alignment readingOrder="0" shrinkToFit="0" wrapText="1"/>
    </xf>
    <xf borderId="0" fillId="0" fontId="3" numFmtId="0" xfId="0" applyAlignment="1" applyFont="1">
      <alignment shrinkToFit="0" wrapText="1"/>
    </xf>
    <xf borderId="0" fillId="0" fontId="3" numFmtId="164" xfId="0" applyAlignment="1" applyFont="1" applyNumberFormat="1">
      <alignment readingOrder="0"/>
    </xf>
    <xf borderId="0" fillId="0" fontId="3" numFmtId="164" xfId="0" applyFont="1" applyNumberFormat="1"/>
    <xf borderId="0" fillId="0" fontId="2" numFmtId="0" xfId="0" applyAlignment="1" applyFont="1">
      <alignment horizontal="left" readingOrder="0"/>
    </xf>
    <xf borderId="0" fillId="0" fontId="2" numFmtId="0" xfId="0" applyAlignment="1" applyFont="1">
      <alignment readingOrder="0"/>
    </xf>
    <xf borderId="0" fillId="0" fontId="3" numFmtId="0" xfId="0" applyAlignment="1" applyFont="1">
      <alignment horizontal="left"/>
    </xf>
    <xf borderId="0" fillId="0" fontId="2" numFmtId="0" xfId="0" applyFont="1"/>
  </cellXfs>
  <cellStyles count="1">
    <cellStyle xfId="0" name="Normal" builtinId="0"/>
  </cellStyles>
  <dxfs count="1">
    <dxf>
      <font/>
      <fill>
        <patternFill patternType="solid">
          <fgColor rgb="FFFCE5CD"/>
          <bgColor rgb="FFFCE5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5.5"/>
    <col customWidth="1" min="5" max="5" width="43.0"/>
    <col customWidth="1" min="6" max="6" width="37.88"/>
  </cols>
  <sheetData>
    <row r="1">
      <c r="A1" s="1" t="s">
        <v>0</v>
      </c>
      <c r="B1" s="2" t="s">
        <v>1</v>
      </c>
      <c r="C1" s="1" t="s">
        <v>2</v>
      </c>
      <c r="D1" s="3" t="s">
        <v>3</v>
      </c>
      <c r="E1" s="1" t="s">
        <v>4</v>
      </c>
      <c r="F1" s="1" t="s">
        <v>5</v>
      </c>
    </row>
    <row r="2">
      <c r="A2" s="4" t="s">
        <v>6</v>
      </c>
      <c r="B2" s="5" t="s">
        <v>7</v>
      </c>
      <c r="C2" s="6" t="str">
        <f>IFERROR(VLOOKUP(B2,Rankings!A:B,2,FALSE),"")</f>
        <v>LIKELY</v>
      </c>
      <c r="D2" s="4" t="s">
        <v>8</v>
      </c>
      <c r="E2" s="7" t="str">
        <f>IFERROR(VLOOKUP(B2,'Conditions Treated'!A:B,2,FALSE),"")</f>
        <v>Adrenocortical function testing, Nonsuppurative thyroiditis, Hypercalcemia associated with cancer, Acute exacerbations of multiple sclerosis, Psoriatic arthritis, Rheumatoid arthritis, Ankylosing spondylitis, Acute and subacute bursitis, Acute nonspecific tenosynovitis, Acute gouty arthritis, Post-traumatic arthritis, Synovitis of osteoarthritis, Epicondylitis, Systemic lupus erythematosus, Systemic dermatomyositis, Acute rheumatic carditis, Pemphigus, Bullous dermatitis herpetiformis, Severe erythema multiforme, Exfoliative dermatitis, Severe psoriasis, Severe seborrheic dermatitis, Mycosis fungoides, Seasonal or perennial allergic rhinitis, Bronchial asthma, Contact dermatitis, Atopic dermatitis, Serum sickness, Allergic conjunctivitis, Keratitis, Herpes zoster ophthalmicus, Iritis and iridocyclitis, Diffuse posterior uveitis and choroiditis, Optic neuritis, Sympathetic ophthalmia, Chorioretinitis, Anterior segment inflammation, Allergic corneal marginal ulcers, Symptomatic sarcoidosis, Loeffler's syndrome, Berylliosis, Fulminating or disseminated pulmonary tuberculosis, Aspiration pneumonitis, Acquired (autoimmune) hemolytic anemia, Secondary thrombocytopenia, Erythroblastopenia, Congenital (erythroid) hypoplastic anemia, Leukemias and lymphomas, Acute leukemia of childhood, Nephrotic syndrome, Ulcerative colitis, Regional enteritis, Tuberculous meningitis, Trichinosis</v>
      </c>
      <c r="F2" s="8" t="s">
        <v>9</v>
      </c>
    </row>
    <row r="3">
      <c r="A3" s="4" t="s">
        <v>6</v>
      </c>
      <c r="B3" s="5" t="s">
        <v>10</v>
      </c>
      <c r="C3" s="6" t="str">
        <f>IFERROR(VLOOKUP(B3,Rankings!A:B,2,FALSE),"")</f>
        <v>HIGHLY LIKELY</v>
      </c>
      <c r="D3" s="4" t="s">
        <v>11</v>
      </c>
      <c r="E3" s="7" t="str">
        <f>IFERROR(VLOOKUP(B3,'Conditions Treated'!A:B,2,FALSE),"")</f>
        <v>Chronic Granulomatous Disease, Severe, malignant osteopetrosis</v>
      </c>
      <c r="F3" s="8" t="s">
        <v>12</v>
      </c>
    </row>
    <row r="4">
      <c r="A4" s="4" t="s">
        <v>6</v>
      </c>
      <c r="B4" s="5" t="s">
        <v>13</v>
      </c>
      <c r="C4" s="6" t="str">
        <f>IFERROR(VLOOKUP(B4,Rankings!A:B,2,FALSE),"")</f>
        <v>HIGHLY LIKELY</v>
      </c>
      <c r="D4" s="4" t="s">
        <v>14</v>
      </c>
      <c r="E4" s="7" t="str">
        <f>IFERROR(VLOOKUP(B4,'Conditions Treated'!A:B,2,FALSE),"")</f>
        <v>Sickle cell disease</v>
      </c>
      <c r="F4" s="8" t="s">
        <v>15</v>
      </c>
    </row>
    <row r="5">
      <c r="A5" s="4" t="s">
        <v>6</v>
      </c>
      <c r="B5" s="5" t="s">
        <v>16</v>
      </c>
      <c r="C5" s="6" t="str">
        <f>IFERROR(VLOOKUP(B5,Rankings!A:B,2,FALSE),"")</f>
        <v>HIGHLY LIKELY</v>
      </c>
      <c r="D5" s="4" t="s">
        <v>17</v>
      </c>
      <c r="E5" s="7" t="str">
        <f>IFERROR(VLOOKUP(B5,'Conditions Treated'!A:B,2,FALSE),"")</f>
        <v>Classical Hodgkin lymphoma, Systemic anaplastic large cell lymphoma, Primary cutaneous anaplastic large cell lymphoma</v>
      </c>
      <c r="F5" s="8" t="s">
        <v>18</v>
      </c>
    </row>
    <row r="6">
      <c r="A6" s="4" t="s">
        <v>6</v>
      </c>
      <c r="B6" s="5" t="s">
        <v>19</v>
      </c>
      <c r="C6" s="6" t="str">
        <f>IFERROR(VLOOKUP(B6,Rankings!A:B,2,FALSE),"")</f>
        <v>HIGHLY LIKELY</v>
      </c>
      <c r="D6" s="4" t="s">
        <v>20</v>
      </c>
      <c r="E6" s="7" t="str">
        <f>IFERROR(VLOOKUP(B6,'Conditions Treated'!A:B,2,FALSE),"")</f>
        <v>Chronic Thromboembolic Pulmonary Hypertension, Pulmonary Arterial Hypertension</v>
      </c>
      <c r="F6" s="8" t="s">
        <v>21</v>
      </c>
    </row>
    <row r="7">
      <c r="A7" s="4" t="s">
        <v>6</v>
      </c>
      <c r="B7" s="5" t="s">
        <v>22</v>
      </c>
      <c r="C7" s="6" t="str">
        <f>IFERROR(VLOOKUP(B7,Rankings!A:B,2,FALSE),"")</f>
        <v>HIGHLY LIKELY</v>
      </c>
      <c r="D7" s="4" t="s">
        <v>14</v>
      </c>
      <c r="E7" s="7" t="str">
        <f>IFERROR(VLOOKUP(B7,'Conditions Treated'!A:B,2,FALSE),"")</f>
        <v>Hemophilia A</v>
      </c>
      <c r="F7" s="8" t="s">
        <v>23</v>
      </c>
    </row>
    <row r="8">
      <c r="A8" s="4" t="s">
        <v>6</v>
      </c>
      <c r="B8" s="5" t="s">
        <v>24</v>
      </c>
      <c r="C8" s="6" t="str">
        <f>IFERROR(VLOOKUP(B8,Rankings!A:B,2,FALSE),"")</f>
        <v>HIGHLY LIKELY</v>
      </c>
      <c r="D8" s="4" t="s">
        <v>14</v>
      </c>
      <c r="E8" s="7" t="str">
        <f>IFERROR(VLOOKUP(B8,'Conditions Treated'!A:B,2,FALSE),"")</f>
        <v>Hemophilia A</v>
      </c>
      <c r="F8" s="8" t="s">
        <v>25</v>
      </c>
    </row>
    <row r="9">
      <c r="A9" s="4" t="s">
        <v>6</v>
      </c>
      <c r="B9" s="5" t="s">
        <v>26</v>
      </c>
      <c r="C9" s="6" t="str">
        <f>IFERROR(VLOOKUP(B9,Rankings!A:B,2,FALSE),"")</f>
        <v>HIGHLY LIKELY</v>
      </c>
      <c r="D9" s="4" t="s">
        <v>27</v>
      </c>
      <c r="E9" s="7" t="str">
        <f>IFERROR(VLOOKUP(B9,'Conditions Treated'!A:B,2,FALSE),"")</f>
        <v>Hormone Receptor-Positive, HER2-Negative Breast Cancer, Neuroendocrine Tumors (NET), Renal Cell Carcinoma (RCC), Tuberous Sclerosis Complex (TSC)-Associated Renal Angiomyolipoma, Tuberous Sclerosis Complex (TSC)-Associated Subependymal Giant Cell Astrocytoma (SEGA), Tuberous Sclerosis Complex (TSC)-Associated Partial-Onset Seizures</v>
      </c>
      <c r="F9" s="8" t="s">
        <v>28</v>
      </c>
    </row>
    <row r="10">
      <c r="A10" s="4" t="s">
        <v>6</v>
      </c>
      <c r="B10" s="5" t="s">
        <v>29</v>
      </c>
      <c r="C10" s="6" t="str">
        <f>IFERROR(VLOOKUP(B10,Rankings!A:B,2,FALSE),"")</f>
        <v>HIGHLY LIKELY</v>
      </c>
      <c r="D10" s="4" t="s">
        <v>14</v>
      </c>
      <c r="E10" s="7" t="str">
        <f>IFERROR(VLOOKUP(B10,'Conditions Treated'!A:B,2,FALSE),"")</f>
        <v>Hemophilia A</v>
      </c>
      <c r="F10" s="8" t="s">
        <v>30</v>
      </c>
    </row>
    <row r="11">
      <c r="A11" s="4" t="s">
        <v>6</v>
      </c>
      <c r="B11" s="5" t="s">
        <v>31</v>
      </c>
      <c r="C11" s="6" t="str">
        <f>IFERROR(VLOOKUP(B11,Rankings!A:B,2,FALSE),"")</f>
        <v>UNLIKELY</v>
      </c>
      <c r="D11" s="4" t="s">
        <v>32</v>
      </c>
      <c r="E11" s="7" t="str">
        <f>IFERROR(VLOOKUP(B11,'Conditions Treated'!A:B,2,FALSE),"")</f>
        <v>Diagnostic fluorescein angiography or angioscopy of the retina and iris vasculature</v>
      </c>
      <c r="F11" s="8" t="s">
        <v>33</v>
      </c>
    </row>
    <row r="12">
      <c r="A12" s="4" t="s">
        <v>6</v>
      </c>
      <c r="B12" s="5" t="s">
        <v>34</v>
      </c>
      <c r="C12" s="6" t="str">
        <f>IFERROR(VLOOKUP(B12,Rankings!A:B,2,FALSE),"")</f>
        <v>LIKELY</v>
      </c>
      <c r="D12" s="4" t="s">
        <v>20</v>
      </c>
      <c r="E12" s="7" t="str">
        <f>IFERROR(VLOOKUP(B12,'Conditions Treated'!A:B,2,FALSE),"")</f>
        <v>Hypovolemic shock, Severe hypoalbuminemia, Hemodialysis, Cardiopulmonary bypass procedures</v>
      </c>
      <c r="F12" s="8" t="s">
        <v>35</v>
      </c>
    </row>
    <row r="13">
      <c r="A13" s="4" t="s">
        <v>6</v>
      </c>
      <c r="B13" s="5" t="s">
        <v>36</v>
      </c>
      <c r="C13" s="6" t="str">
        <f>IFERROR(VLOOKUP(B13,Rankings!A:B,2,FALSE),"")</f>
        <v>HIGHLY LIKELY</v>
      </c>
      <c r="D13" s="4" t="s">
        <v>11</v>
      </c>
      <c r="E13" s="7" t="str">
        <f>IFERROR(VLOOKUP(B13,'Conditions Treated'!A:B,2,FALSE),"")</f>
        <v>Hurler and Hurler-Scheie forms of Mucopolysaccharidosis I, Scheie form of MPS I with moderate to severe symptoms</v>
      </c>
      <c r="F13" s="8" t="s">
        <v>37</v>
      </c>
    </row>
    <row r="14">
      <c r="A14" s="4" t="s">
        <v>6</v>
      </c>
      <c r="B14" s="5" t="s">
        <v>38</v>
      </c>
      <c r="C14" s="6" t="str">
        <f>IFERROR(VLOOKUP(B14,Rankings!A:B,2,FALSE),"")</f>
        <v>HIGHLY LIKELY</v>
      </c>
      <c r="D14" s="4" t="s">
        <v>17</v>
      </c>
      <c r="E14" s="7" t="str">
        <f>IFERROR(VLOOKUP(B14,'Conditions Treated'!A:B,2,FALSE),"")</f>
        <v>ALK-positive non-small cell lung cancer</v>
      </c>
      <c r="F14" s="8" t="s">
        <v>39</v>
      </c>
    </row>
    <row r="15">
      <c r="A15" s="4" t="s">
        <v>6</v>
      </c>
      <c r="B15" s="5" t="s">
        <v>40</v>
      </c>
      <c r="C15" s="6" t="str">
        <f>IFERROR(VLOOKUP(B15,Rankings!A:B,2,FALSE),"")</f>
        <v>HIGHLY LIKELY</v>
      </c>
      <c r="D15" s="4" t="s">
        <v>14</v>
      </c>
      <c r="E15" s="7" t="str">
        <f>IFERROR(VLOOKUP(B15,'Conditions Treated'!A:B,2,FALSE),"")</f>
        <v>Hemophilia B</v>
      </c>
      <c r="F15" s="8" t="s">
        <v>41</v>
      </c>
    </row>
    <row r="16">
      <c r="A16" s="4" t="s">
        <v>6</v>
      </c>
      <c r="B16" s="5" t="s">
        <v>42</v>
      </c>
      <c r="C16" s="6" t="str">
        <f>IFERROR(VLOOKUP(B16,Rankings!A:B,2,FALSE),"")</f>
        <v>HIGHLY LIKELY</v>
      </c>
      <c r="D16" s="4" t="s">
        <v>17</v>
      </c>
      <c r="E16" s="7" t="str">
        <f>IFERROR(VLOOKUP(B16,'Conditions Treated'!A:B,2,FALSE),"")</f>
        <v>ALK-positive metastatic non-small cell lung cancer</v>
      </c>
      <c r="F16" s="8" t="s">
        <v>43</v>
      </c>
    </row>
    <row r="17">
      <c r="A17" s="4" t="s">
        <v>6</v>
      </c>
      <c r="B17" s="5" t="s">
        <v>44</v>
      </c>
      <c r="C17" s="6" t="str">
        <f>IFERROR(VLOOKUP(B17,Rankings!A:B,2,FALSE),"")</f>
        <v>HIGHLY LIKELY</v>
      </c>
      <c r="D17" s="4" t="s">
        <v>17</v>
      </c>
      <c r="E17" s="7" t="str">
        <f>IFERROR(VLOOKUP(B17,'Conditions Treated'!A:B,2,FALSE),"")</f>
        <v>Metastatic colorectal cancer, Unresectable, locally advanced, recurrent or metastatic non-squamous non-small cell lung cancer, Recurrent glioblastoma, Metastatic renal cell carcinoma, Persistent, recurrent, or metastatic cervical cancer, Epithelial ovarian, fallopian tube, or primary peritoneal cancer</v>
      </c>
      <c r="F17" s="8" t="s">
        <v>45</v>
      </c>
    </row>
    <row r="18">
      <c r="A18" s="4" t="s">
        <v>6</v>
      </c>
      <c r="B18" s="4" t="s">
        <v>46</v>
      </c>
      <c r="C18" s="4" t="s">
        <v>47</v>
      </c>
      <c r="D18" s="4" t="s">
        <v>48</v>
      </c>
      <c r="E18" s="4" t="s">
        <v>49</v>
      </c>
      <c r="F18" s="8" t="s">
        <v>50</v>
      </c>
    </row>
    <row r="19">
      <c r="A19" s="4" t="s">
        <v>6</v>
      </c>
      <c r="B19" s="5" t="s">
        <v>51</v>
      </c>
      <c r="C19" s="6" t="str">
        <f>IFERROR(VLOOKUP(B19,Rankings!A:B,2,FALSE),"")</f>
        <v>LIKELY</v>
      </c>
      <c r="D19" s="4" t="s">
        <v>52</v>
      </c>
      <c r="E19" s="7" t="str">
        <f>IFERROR(VLOOKUP(B19,'Conditions Treated'!A:B,2,FALSE),"")</f>
        <v>Rheumatoid Arthritis, Juvenile Idiopathic Arthritis, Psoriatic Arthritis, Ankylosing Spondylitis, Crohn's Disease, Ulcerative Colitis, Plaque Psoriasis, Hidradenitis Suppurativa</v>
      </c>
      <c r="F19" s="8" t="s">
        <v>53</v>
      </c>
    </row>
    <row r="20">
      <c r="A20" s="4" t="s">
        <v>6</v>
      </c>
      <c r="B20" s="5" t="s">
        <v>54</v>
      </c>
      <c r="C20" s="6" t="str">
        <f>IFERROR(VLOOKUP(B20,Rankings!A:B,2,FALSE),"")</f>
        <v>HIGHLY LIKELY</v>
      </c>
      <c r="D20" s="4" t="s">
        <v>11</v>
      </c>
      <c r="E20" s="7" t="str">
        <f>IFERROR(VLOOKUP(B20,'Conditions Treated'!A:B,2,FALSE),"")</f>
        <v>Duchenne muscular dystrophy</v>
      </c>
      <c r="F20" s="8" t="s">
        <v>55</v>
      </c>
    </row>
    <row r="21">
      <c r="A21" s="4" t="s">
        <v>6</v>
      </c>
      <c r="B21" s="5" t="s">
        <v>56</v>
      </c>
      <c r="C21" s="6" t="str">
        <f>IFERROR(VLOOKUP(B21,Rankings!A:B,2,FALSE),"")</f>
        <v>HIGHLY LIKELY</v>
      </c>
      <c r="D21" s="4" t="s">
        <v>57</v>
      </c>
      <c r="E21" s="7" t="str">
        <f>IFERROR(VLOOKUP(B21,'Conditions Treated'!A:B,2,FALSE),"")</f>
        <v>Parkinson's disease</v>
      </c>
      <c r="F21" s="8" t="s">
        <v>58</v>
      </c>
    </row>
    <row r="22">
      <c r="A22" s="4" t="s">
        <v>6</v>
      </c>
      <c r="B22" s="5" t="s">
        <v>59</v>
      </c>
      <c r="C22" s="6" t="str">
        <f>IFERROR(VLOOKUP(B22,Rankings!A:B,2,FALSE),"")</f>
        <v>HIGHLY LIKELY</v>
      </c>
      <c r="D22" s="4" t="s">
        <v>11</v>
      </c>
      <c r="E22" s="7" t="str">
        <f>IFERROR(VLOOKUP(B22,'Conditions Treated'!A:B,2,FALSE),"")</f>
        <v>Congenital Alpha 1 –Proteinase Inhibitor deficiency</v>
      </c>
      <c r="F22" s="8" t="s">
        <v>60</v>
      </c>
    </row>
    <row r="23">
      <c r="A23" s="4" t="s">
        <v>6</v>
      </c>
      <c r="B23" s="5" t="s">
        <v>61</v>
      </c>
      <c r="C23" s="6" t="str">
        <f>IFERROR(VLOOKUP(B23,Rankings!A:B,2,FALSE),"")</f>
        <v>HIGHLY LIKELY</v>
      </c>
      <c r="D23" s="4" t="s">
        <v>52</v>
      </c>
      <c r="E23" s="7" t="str">
        <f>IFERROR(VLOOKUP(B23,'Conditions Treated'!A:B,2,FALSE),"")</f>
        <v>Cryopyrin-Associated Periodic Syndromes, Deficiency of Interleukin-1 Receptor Antagonist, Recurrent Pericarditis</v>
      </c>
      <c r="F23" s="8" t="s">
        <v>62</v>
      </c>
    </row>
    <row r="24">
      <c r="A24" s="4" t="s">
        <v>6</v>
      </c>
      <c r="B24" s="4" t="s">
        <v>63</v>
      </c>
      <c r="C24" s="4" t="s">
        <v>47</v>
      </c>
      <c r="D24" s="4" t="s">
        <v>64</v>
      </c>
      <c r="E24" s="4" t="s">
        <v>65</v>
      </c>
      <c r="F24" s="8" t="s">
        <v>66</v>
      </c>
    </row>
    <row r="25">
      <c r="A25" s="4" t="s">
        <v>6</v>
      </c>
      <c r="B25" s="5" t="s">
        <v>67</v>
      </c>
      <c r="C25" s="6" t="str">
        <f>IFERROR(VLOOKUP(B25,Rankings!A:B,2,FALSE),"")</f>
        <v>HIGHLY LIKELY</v>
      </c>
      <c r="D25" s="4" t="s">
        <v>68</v>
      </c>
      <c r="E25" s="7" t="str">
        <f>IFERROR(VLOOKUP(B25,'Conditions Treated'!A:B,2,FALSE),"")</f>
        <v>Primary humoral immunodeficiency</v>
      </c>
      <c r="F25" s="8" t="s">
        <v>69</v>
      </c>
    </row>
    <row r="26">
      <c r="A26" s="4" t="s">
        <v>6</v>
      </c>
      <c r="B26" s="5" t="s">
        <v>70</v>
      </c>
      <c r="C26" s="6" t="str">
        <f>IFERROR(VLOOKUP(B26,Rankings!A:B,2,FALSE),"")</f>
        <v>HIGHLY LIKELY</v>
      </c>
      <c r="D26" s="4" t="s">
        <v>52</v>
      </c>
      <c r="E26" s="7" t="str">
        <f>IFERROR(VLOOKUP(B26,'Conditions Treated'!A:B,2,FALSE),"")</f>
        <v>Relapsing forms of multiple sclerosis</v>
      </c>
      <c r="F26" s="8" t="s">
        <v>71</v>
      </c>
    </row>
    <row r="27">
      <c r="A27" s="4" t="s">
        <v>6</v>
      </c>
      <c r="B27" s="5" t="s">
        <v>72</v>
      </c>
      <c r="C27" s="6" t="str">
        <f>IFERROR(VLOOKUP(B27,Rankings!A:B,2,FALSE),"")</f>
        <v>HIGHLY LIKELY</v>
      </c>
      <c r="D27" s="4" t="s">
        <v>57</v>
      </c>
      <c r="E27" s="7" t="str">
        <f>IFERROR(VLOOKUP(B27,'Conditions Treated'!A:B,2,FALSE),"")</f>
        <v>Chorea associated with Huntington’s disease, Tardive dyskinesia</v>
      </c>
      <c r="F27" s="8" t="s">
        <v>73</v>
      </c>
    </row>
    <row r="28">
      <c r="A28" s="4" t="s">
        <v>6</v>
      </c>
      <c r="B28" s="5" t="s">
        <v>74</v>
      </c>
      <c r="C28" s="6" t="str">
        <f>IFERROR(VLOOKUP(B28,Rankings!A:B,2,FALSE),"")</f>
        <v>HIGHLY LIKELY</v>
      </c>
      <c r="D28" s="4" t="s">
        <v>52</v>
      </c>
      <c r="E28" s="7" t="str">
        <f>IFERROR(VLOOKUP(B28,'Conditions Treated'!A:B,2,FALSE),"")</f>
        <v>Relapsing forms of multiple sclerosis</v>
      </c>
      <c r="F28" s="8" t="s">
        <v>75</v>
      </c>
    </row>
    <row r="29">
      <c r="A29" s="4" t="s">
        <v>6</v>
      </c>
      <c r="B29" s="4" t="s">
        <v>76</v>
      </c>
      <c r="C29" s="4" t="s">
        <v>77</v>
      </c>
      <c r="D29" s="4" t="s">
        <v>64</v>
      </c>
      <c r="E29" s="4" t="s">
        <v>78</v>
      </c>
      <c r="F29" s="8" t="s">
        <v>79</v>
      </c>
    </row>
    <row r="30">
      <c r="A30" s="4" t="s">
        <v>6</v>
      </c>
      <c r="B30" s="5" t="s">
        <v>80</v>
      </c>
      <c r="C30" s="6" t="str">
        <f>IFERROR(VLOOKUP(B30,Rankings!A:B,2,FALSE),"")</f>
        <v>HIGHLY LIKELY</v>
      </c>
      <c r="D30" s="4" t="s">
        <v>17</v>
      </c>
      <c r="E30" s="7" t="str">
        <f>IFERROR(VLOOKUP(B30,'Conditions Treated'!A:B,2,FALSE),"")</f>
        <v>Gastrointestinal Stromal Tumor, Advanced Systemic Mastocytosis, Indolent Systemic Mastocytosis</v>
      </c>
      <c r="F30" s="8" t="s">
        <v>81</v>
      </c>
    </row>
    <row r="31">
      <c r="A31" s="4" t="s">
        <v>6</v>
      </c>
      <c r="B31" s="5" t="s">
        <v>82</v>
      </c>
      <c r="C31" s="6" t="str">
        <f>IFERROR(VLOOKUP(B31,Rankings!A:B,2,FALSE),"")</f>
        <v>HIGHLY LIKELY</v>
      </c>
      <c r="D31" s="4" t="s">
        <v>17</v>
      </c>
      <c r="E31" s="7" t="str">
        <f>IFERROR(VLOOKUP(B31,'Conditions Treated'!A:B,2,FALSE),"")</f>
        <v>Locally advanced or metastatic urothelial carcinoma</v>
      </c>
      <c r="F31" s="8" t="s">
        <v>83</v>
      </c>
    </row>
    <row r="32">
      <c r="A32" s="4" t="s">
        <v>6</v>
      </c>
      <c r="B32" s="5" t="s">
        <v>84</v>
      </c>
      <c r="C32" s="6" t="str">
        <f>IFERROR(VLOOKUP(B32,Rankings!A:B,2,FALSE),"")</f>
        <v>HIGHLY LIKELY</v>
      </c>
      <c r="D32" s="4" t="s">
        <v>17</v>
      </c>
      <c r="E32" s="7" t="str">
        <f>IFERROR(VLOOKUP(B32,'Conditions Treated'!A:B,2,FALSE),"")</f>
        <v>Metastatic Merkel Cell Carcinoma, Locally Advanced or Metastatic Urothelial Carcinoma, Advanced Renal Cell Carcinoma</v>
      </c>
      <c r="F32" s="8" t="s">
        <v>85</v>
      </c>
    </row>
    <row r="33">
      <c r="A33" s="4" t="s">
        <v>6</v>
      </c>
      <c r="B33" s="5" t="s">
        <v>86</v>
      </c>
      <c r="C33" s="6" t="str">
        <f>IFERROR(VLOOKUP(B33,Rankings!A:B,2,FALSE),"")</f>
        <v>HIGHLY LIKELY</v>
      </c>
      <c r="D33" s="4" t="s">
        <v>14</v>
      </c>
      <c r="E33" s="7" t="str">
        <f>IFERROR(VLOOKUP(B33,'Conditions Treated'!A:B,2,FALSE),"")</f>
        <v>Hemophilia B</v>
      </c>
      <c r="F33" s="8" t="s">
        <v>87</v>
      </c>
    </row>
    <row r="34">
      <c r="A34" s="4" t="s">
        <v>6</v>
      </c>
      <c r="B34" s="5" t="s">
        <v>88</v>
      </c>
      <c r="C34" s="6" t="str">
        <f>IFERROR(VLOOKUP(B34,Rankings!A:B,2,FALSE),"")</f>
        <v>LIKELY</v>
      </c>
      <c r="D34" s="4" t="s">
        <v>52</v>
      </c>
      <c r="E34" s="7" t="str">
        <f>IFERROR(VLOOKUP(B34,'Conditions Treated'!A:B,2,FALSE),"")</f>
        <v>Systemic lupus erythematosus, Lupus nephritis</v>
      </c>
      <c r="F34" s="8" t="s">
        <v>89</v>
      </c>
    </row>
    <row r="35">
      <c r="A35" s="4" t="s">
        <v>6</v>
      </c>
      <c r="B35" s="5" t="s">
        <v>90</v>
      </c>
      <c r="C35" s="6" t="str">
        <f>IFERROR(VLOOKUP(B35,Rankings!A:B,2,FALSE),"")</f>
        <v>HIGHLY LIKELY</v>
      </c>
      <c r="D35" s="4" t="s">
        <v>11</v>
      </c>
      <c r="E35" s="7" t="str">
        <f>IFERROR(VLOOKUP(B35,'Conditions Treated'!A:B,2,FALSE),"")</f>
        <v>Hereditary Angioedema</v>
      </c>
      <c r="F35" s="8" t="s">
        <v>91</v>
      </c>
    </row>
    <row r="36">
      <c r="A36" s="4" t="s">
        <v>6</v>
      </c>
      <c r="B36" s="5" t="s">
        <v>92</v>
      </c>
      <c r="C36" s="6" t="str">
        <f>IFERROR(VLOOKUP(B36,Rankings!A:B,2,FALSE),"")</f>
        <v>HIGHLY LIKELY</v>
      </c>
      <c r="D36" s="4" t="s">
        <v>17</v>
      </c>
      <c r="E36" s="7" t="str">
        <f>IFERROR(VLOOKUP(B36,'Conditions Treated'!A:B,2,FALSE),"")</f>
        <v>Relapsed or refractory CD22-positive B-cell precursor acute lymphoblastic leukemia</v>
      </c>
      <c r="F36" s="8" t="s">
        <v>93</v>
      </c>
    </row>
    <row r="37">
      <c r="A37" s="4" t="s">
        <v>6</v>
      </c>
      <c r="B37" s="5" t="s">
        <v>94</v>
      </c>
      <c r="C37" s="6" t="str">
        <f>IFERROR(VLOOKUP(B37,Rankings!A:B,2,FALSE),"")</f>
        <v>HIGHLY LIKELY</v>
      </c>
      <c r="D37" s="4" t="s">
        <v>52</v>
      </c>
      <c r="E37" s="7" t="str">
        <f>IFERROR(VLOOKUP(B37,'Conditions Treated'!A:B,2,FALSE),"")</f>
        <v>Relapsing forms of multiple sclerosis</v>
      </c>
      <c r="F37" s="8" t="s">
        <v>95</v>
      </c>
    </row>
    <row r="38">
      <c r="A38" s="4" t="s">
        <v>6</v>
      </c>
      <c r="B38" s="5" t="s">
        <v>96</v>
      </c>
      <c r="C38" s="6" t="str">
        <f>IFERROR(VLOOKUP(B38,Rankings!A:B,2,FALSE),"")</f>
        <v>HIGHLY LIKELY</v>
      </c>
      <c r="D38" s="4" t="s">
        <v>11</v>
      </c>
      <c r="E38" s="7" t="str">
        <f>IFERROR(VLOOKUP(B38,'Conditions Treated'!A:B,2,FALSE),"")</f>
        <v>Cystic fibrosis</v>
      </c>
      <c r="F38" s="8" t="s">
        <v>97</v>
      </c>
    </row>
    <row r="39">
      <c r="A39" s="4" t="s">
        <v>6</v>
      </c>
      <c r="B39" s="5" t="s">
        <v>98</v>
      </c>
      <c r="C39" s="6" t="str">
        <f>IFERROR(VLOOKUP(B39,Rankings!A:B,2,FALSE),"")</f>
        <v>HIGHLY LIKELY</v>
      </c>
      <c r="D39" s="4" t="s">
        <v>17</v>
      </c>
      <c r="E39" s="7" t="str">
        <f>IFERROR(VLOOKUP(B39,'Conditions Treated'!A:B,2,FALSE),"")</f>
        <v>Relapsed or refractory multiple myeloma</v>
      </c>
      <c r="F39" s="8" t="s">
        <v>99</v>
      </c>
    </row>
    <row r="40">
      <c r="A40" s="4" t="s">
        <v>6</v>
      </c>
      <c r="B40" s="5" t="s">
        <v>100</v>
      </c>
      <c r="C40" s="6" t="str">
        <f>IFERROR(VLOOKUP(B40,Rankings!A:B,2,FALSE),"")</f>
        <v>HIGHLY LIKELY</v>
      </c>
      <c r="D40" s="4" t="s">
        <v>17</v>
      </c>
      <c r="E40" s="7" t="str">
        <f>IFERROR(VLOOKUP(B40,'Conditions Treated'!A:B,2,FALSE),"")</f>
        <v>CD19-positive B-cell precursor acute lymphoblastic leukemia</v>
      </c>
      <c r="F40" s="8" t="s">
        <v>101</v>
      </c>
    </row>
    <row r="41">
      <c r="A41" s="4" t="s">
        <v>6</v>
      </c>
      <c r="B41" s="5" t="s">
        <v>102</v>
      </c>
      <c r="C41" s="6" t="str">
        <f>IFERROR(VLOOKUP(B41,Rankings!A:B,2,FALSE),"")</f>
        <v>HIGHLY LIKELY</v>
      </c>
      <c r="D41" s="4" t="s">
        <v>17</v>
      </c>
      <c r="E41" s="7" t="str">
        <f>IFERROR(VLOOKUP(B41,'Conditions Treated'!A:B,2,FALSE),"")</f>
        <v>Chronic phase Philadelphia chromosome-positive chronic myelogenous leukemia, Accelerated phase, or blast phase Ph+ CML</v>
      </c>
      <c r="F41" s="8" t="s">
        <v>103</v>
      </c>
    </row>
    <row r="42">
      <c r="A42" s="4" t="s">
        <v>6</v>
      </c>
      <c r="B42" s="5" t="s">
        <v>104</v>
      </c>
      <c r="C42" s="6" t="str">
        <f>IFERROR(VLOOKUP(B42,Rankings!A:B,2,FALSE),"")</f>
        <v>HIGHLY LIKELY</v>
      </c>
      <c r="D42" s="4" t="s">
        <v>17</v>
      </c>
      <c r="E42" s="7" t="str">
        <f>IFERROR(VLOOKUP(B42,'Conditions Treated'!A:B,2,FALSE),"")</f>
        <v>Unresectable or metastatic melanoma, Metastatic colorectal cancer, Metastatic non-small cell lung cancer</v>
      </c>
      <c r="F42" s="8" t="s">
        <v>105</v>
      </c>
    </row>
    <row r="43">
      <c r="A43" s="4" t="s">
        <v>6</v>
      </c>
      <c r="B43" s="5" t="s">
        <v>106</v>
      </c>
      <c r="C43" s="6" t="str">
        <f>IFERROR(VLOOKUP(B43,Rankings!A:B,2,FALSE),"")</f>
        <v>HIGHLY LIKELY</v>
      </c>
      <c r="D43" s="4" t="s">
        <v>17</v>
      </c>
      <c r="E43" s="7" t="str">
        <f>IFERROR(VLOOKUP(B43,'Conditions Treated'!A:B,2,FALSE),"")</f>
        <v>Mantle cell lymphoma, Waldenström's macroglobulinemia, Relapsed or refractory marginal zone lymphoma, Chronic lymphocytic leukemia or small lymphocytic lymphoma, Relapsed or refractory follicular lymphoma</v>
      </c>
      <c r="F43" s="8" t="s">
        <v>107</v>
      </c>
    </row>
    <row r="44">
      <c r="A44" s="4" t="s">
        <v>6</v>
      </c>
      <c r="B44" s="5" t="s">
        <v>108</v>
      </c>
      <c r="C44" s="6" t="str">
        <f>IFERROR(VLOOKUP(B44,Rankings!A:B,2,FALSE),"")</f>
        <v>HIGHLY LIKELY</v>
      </c>
      <c r="D44" s="4" t="s">
        <v>14</v>
      </c>
      <c r="E44" s="7" t="str">
        <f>IFERROR(VLOOKUP(B44,'Conditions Treated'!A:B,2,FALSE),"")</f>
        <v>Acquired thrombotic thrombocytopenic purpura</v>
      </c>
      <c r="F44" s="8" t="s">
        <v>109</v>
      </c>
    </row>
    <row r="45">
      <c r="A45" s="4" t="s">
        <v>6</v>
      </c>
      <c r="B45" s="5" t="s">
        <v>110</v>
      </c>
      <c r="C45" s="6" t="str">
        <f>IFERROR(VLOOKUP(B45,Rankings!A:B,2,FALSE),"")</f>
        <v>HIGHLY LIKELY</v>
      </c>
      <c r="D45" s="4" t="s">
        <v>17</v>
      </c>
      <c r="E45" s="7" t="str">
        <f>IFERROR(VLOOKUP(B45,'Conditions Treated'!A:B,2,FALSE),"")</f>
        <v>Advanced renal cell carcinoma, Hepatocellular carcinoma, Differentiated thyroid cancer</v>
      </c>
      <c r="F45" s="8" t="s">
        <v>111</v>
      </c>
    </row>
    <row r="46">
      <c r="A46" s="4" t="s">
        <v>6</v>
      </c>
      <c r="B46" s="5" t="s">
        <v>112</v>
      </c>
      <c r="C46" s="6" t="str">
        <f>IFERROR(VLOOKUP(B46,Rankings!A:B,2,FALSE),"")</f>
        <v>HIGHLY LIKELY</v>
      </c>
      <c r="D46" s="4" t="s">
        <v>17</v>
      </c>
      <c r="E46" s="7" t="str">
        <f>IFERROR(VLOOKUP(B46,'Conditions Treated'!A:B,2,FALSE),"")</f>
        <v>Mantle cell lymphoma, Chronic lymphocytic leukemia or small lymphocytic lymphoma</v>
      </c>
      <c r="F46" s="8" t="s">
        <v>113</v>
      </c>
    </row>
    <row r="47">
      <c r="A47" s="4" t="s">
        <v>6</v>
      </c>
      <c r="B47" s="5" t="s">
        <v>114</v>
      </c>
      <c r="C47" s="6" t="str">
        <f>IFERROR(VLOOKUP(B47,Rankings!A:B,2,FALSE),"")</f>
        <v>HIGHLY LIKELY</v>
      </c>
      <c r="D47" s="4" t="s">
        <v>17</v>
      </c>
      <c r="E47" s="7" t="str">
        <f>IFERROR(VLOOKUP(B47,'Conditions Treated'!A:B,2,FALSE),"")</f>
        <v>Medullary thyroid cancer</v>
      </c>
      <c r="F47" s="8" t="s">
        <v>115</v>
      </c>
    </row>
    <row r="48">
      <c r="A48" s="4" t="s">
        <v>6</v>
      </c>
      <c r="B48" s="5" t="s">
        <v>116</v>
      </c>
      <c r="C48" s="6" t="str">
        <f>IFERROR(VLOOKUP(B48,Rankings!A:B,2,FALSE),"")</f>
        <v>HIGHLY LIKELY</v>
      </c>
      <c r="D48" s="4" t="s">
        <v>117</v>
      </c>
      <c r="E48" s="7" t="str">
        <f>IFERROR(VLOOKUP(B48,'Conditions Treated'!A:B,2,FALSE),"")</f>
        <v>Primary systemic carnitine deficiency, Inborn error of metabolism</v>
      </c>
      <c r="F48" s="8" t="s">
        <v>118</v>
      </c>
    </row>
    <row r="49">
      <c r="A49" s="4" t="s">
        <v>6</v>
      </c>
      <c r="B49" s="5" t="s">
        <v>119</v>
      </c>
      <c r="C49" s="6" t="str">
        <f>IFERROR(VLOOKUP(B49,Rankings!A:B,2,FALSE),"")</f>
        <v>HIGHLY LIKELY</v>
      </c>
      <c r="D49" s="4" t="s">
        <v>11</v>
      </c>
      <c r="E49" s="7" t="str">
        <f>IFERROR(VLOOKUP(B49,'Conditions Treated'!A:B,2,FALSE),"")</f>
        <v>Gaucher disease type 1</v>
      </c>
      <c r="F49" s="8" t="s">
        <v>120</v>
      </c>
    </row>
    <row r="50">
      <c r="A50" s="4" t="s">
        <v>6</v>
      </c>
      <c r="B50" s="5" t="s">
        <v>121</v>
      </c>
      <c r="C50" s="6" t="str">
        <f>IFERROR(VLOOKUP(B50,Rankings!A:B,2,FALSE),"")</f>
        <v>HIGHLY LIKELY</v>
      </c>
      <c r="D50" s="4" t="s">
        <v>11</v>
      </c>
      <c r="E50" s="7" t="str">
        <f>IFERROR(VLOOKUP(B50,'Conditions Treated'!A:B,2,FALSE),"")</f>
        <v>Type 1 Gaucher disease</v>
      </c>
      <c r="F50" s="8" t="s">
        <v>122</v>
      </c>
    </row>
    <row r="51">
      <c r="A51" s="4" t="s">
        <v>6</v>
      </c>
      <c r="B51" s="5" t="s">
        <v>123</v>
      </c>
      <c r="C51" s="6" t="str">
        <f>IFERROR(VLOOKUP(B51,Rankings!A:B,2,FALSE),"")</f>
        <v>HIGHLY LIKELY</v>
      </c>
      <c r="D51" s="4" t="s">
        <v>117</v>
      </c>
      <c r="E51" s="7" t="str">
        <f>IFERROR(VLOOKUP(B51,'Conditions Treated'!A:B,2,FALSE),"")</f>
        <v>Bile acid synthesis disorders, Peroxisomal disorders</v>
      </c>
      <c r="F51" s="8" t="s">
        <v>124</v>
      </c>
    </row>
    <row r="52">
      <c r="A52" s="4" t="s">
        <v>6</v>
      </c>
      <c r="B52" s="5" t="s">
        <v>125</v>
      </c>
      <c r="C52" s="6" t="str">
        <f>IFERROR(VLOOKUP(B52,Rankings!A:B,2,FALSE),"")</f>
        <v>HIGHLY LIKELY</v>
      </c>
      <c r="D52" s="4" t="s">
        <v>11</v>
      </c>
      <c r="E52" s="7" t="str">
        <f>IFERROR(VLOOKUP(B52,'Conditions Treated'!A:B,2,FALSE),"")</f>
        <v>Hereditary Angioedema</v>
      </c>
      <c r="F52" s="8" t="s">
        <v>126</v>
      </c>
    </row>
    <row r="53">
      <c r="A53" s="4" t="s">
        <v>6</v>
      </c>
      <c r="B53" s="5" t="s">
        <v>127</v>
      </c>
      <c r="C53" s="6" t="str">
        <f>IFERROR(VLOOKUP(B53,Rankings!A:B,2,FALSE),"")</f>
        <v>HIGHLY LIKELY</v>
      </c>
      <c r="D53" s="4" t="s">
        <v>14</v>
      </c>
      <c r="E53" s="7" t="str">
        <f>IFERROR(VLOOKUP(B53,'Conditions Treated'!A:B,2,FALSE),"")</f>
        <v>Hereditary Factor X deficiency</v>
      </c>
      <c r="F53" s="8" t="s">
        <v>128</v>
      </c>
    </row>
    <row r="54">
      <c r="A54" s="4" t="s">
        <v>6</v>
      </c>
      <c r="B54" s="5" t="s">
        <v>129</v>
      </c>
      <c r="C54" s="6" t="str">
        <f>IFERROR(VLOOKUP(B54,Rankings!A:B,2,FALSE),"")</f>
        <v>HIGHLY LIKELY</v>
      </c>
      <c r="D54" s="4" t="s">
        <v>52</v>
      </c>
      <c r="E54" s="7" t="str">
        <f>IFERROR(VLOOKUP(B54,'Conditions Treated'!A:B,2,FALSE),"")</f>
        <v>Relapsing-Remitting Multiple Sclerosis</v>
      </c>
      <c r="F54" s="8" t="s">
        <v>130</v>
      </c>
    </row>
    <row r="55">
      <c r="A55" s="4" t="s">
        <v>6</v>
      </c>
      <c r="B55" s="5" t="s">
        <v>131</v>
      </c>
      <c r="C55" s="6" t="str">
        <f>IFERROR(VLOOKUP(B55,Rankings!A:B,2,FALSE),"")</f>
        <v>HIGHLY LIKELY</v>
      </c>
      <c r="D55" s="4" t="s">
        <v>17</v>
      </c>
      <c r="E55" s="7" t="str">
        <f>IFERROR(VLOOKUP(B55,'Conditions Treated'!A:B,2,FALSE),"")</f>
        <v>Relapsed or refractory chronic lymphocytic leukemia or small lymphocytic lymphoma, Relapsed or refractory follicular lymphoma</v>
      </c>
      <c r="F55" s="8" t="s">
        <v>132</v>
      </c>
    </row>
    <row r="56">
      <c r="A56" s="4" t="s">
        <v>6</v>
      </c>
      <c r="B56" s="5" t="s">
        <v>133</v>
      </c>
      <c r="C56" s="6" t="str">
        <f>IFERROR(VLOOKUP(B56,Rankings!A:B,2,FALSE),"")</f>
        <v>LIKELY</v>
      </c>
      <c r="D56" s="4" t="s">
        <v>52</v>
      </c>
      <c r="E56" s="7" t="str">
        <f>IFERROR(VLOOKUP(B56,'Conditions Treated'!A:B,2,FALSE),"")</f>
        <v>Plaque psoriasis, Psoriatic arthritis, Ankylosing spondylitis, Non-radiographic axial spondyloarthritis, Enthesitis-related arthritis, Hidradenitis suppurativa</v>
      </c>
      <c r="F56" s="8" t="s">
        <v>134</v>
      </c>
    </row>
    <row r="57">
      <c r="A57" s="4" t="s">
        <v>6</v>
      </c>
      <c r="B57" s="5" t="s">
        <v>135</v>
      </c>
      <c r="C57" s="6" t="str">
        <f>IFERROR(VLOOKUP(B57,Rankings!A:B,2,FALSE),"")</f>
        <v>HIGHLY LIKELY</v>
      </c>
      <c r="D57" s="4" t="s">
        <v>17</v>
      </c>
      <c r="E57" s="7" t="str">
        <f>IFERROR(VLOOKUP(B57,'Conditions Treated'!A:B,2,FALSE),"")</f>
        <v>Unresectable or metastatic melanoma, Histiocytic neoplasms</v>
      </c>
      <c r="F57" s="8" t="s">
        <v>136</v>
      </c>
    </row>
    <row r="58">
      <c r="A58" s="4" t="s">
        <v>6</v>
      </c>
      <c r="B58" s="5" t="s">
        <v>137</v>
      </c>
      <c r="C58" s="6" t="str">
        <f>IFERROR(VLOOKUP(B58,Rankings!A:B,2,FALSE),"")</f>
        <v>HIGHLY LIKELY</v>
      </c>
      <c r="D58" s="4" t="s">
        <v>11</v>
      </c>
      <c r="E58" s="7" t="str">
        <f>IFERROR(VLOOKUP(B58,'Conditions Treated'!A:B,2,FALSE),"")</f>
        <v>X-linked hypophosphatemia, FGF23-related hypophosphatemia in tumor-induced osteomalacia</v>
      </c>
      <c r="F58" s="8" t="s">
        <v>138</v>
      </c>
    </row>
    <row r="59">
      <c r="A59" s="4" t="s">
        <v>6</v>
      </c>
      <c r="B59" s="5" t="s">
        <v>139</v>
      </c>
      <c r="C59" s="6" t="str">
        <f>IFERROR(VLOOKUP(B59,Rankings!A:B,2,FALSE),"")</f>
        <v>HIGHLY LIKELY</v>
      </c>
      <c r="D59" s="4" t="s">
        <v>68</v>
      </c>
      <c r="E59" s="7" t="str">
        <f>IFERROR(VLOOKUP(B59,'Conditions Treated'!A:B,2,FALSE),"")</f>
        <v>Primary humoral immunodeficiency</v>
      </c>
      <c r="F59" s="8" t="s">
        <v>140</v>
      </c>
    </row>
    <row r="60">
      <c r="A60" s="4" t="s">
        <v>6</v>
      </c>
      <c r="B60" s="5" t="s">
        <v>141</v>
      </c>
      <c r="C60" s="6" t="str">
        <f>IFERROR(VLOOKUP(B60,Rankings!A:B,2,FALSE),"")</f>
        <v>HIGHLY LIKELY</v>
      </c>
      <c r="D60" s="4" t="s">
        <v>17</v>
      </c>
      <c r="E60" s="7" t="str">
        <f>IFERROR(VLOOKUP(B60,'Conditions Treated'!A:B,2,FALSE),"")</f>
        <v>Gastric cancer, Non-small cell lung cancer, Colorectal cancer, Hepatocellular carcinoma</v>
      </c>
      <c r="F60" s="8" t="s">
        <v>142</v>
      </c>
    </row>
    <row r="61">
      <c r="A61" s="4" t="s">
        <v>6</v>
      </c>
      <c r="B61" s="5" t="s">
        <v>143</v>
      </c>
      <c r="C61" s="6" t="str">
        <f>IFERROR(VLOOKUP(B61,Rankings!A:B,2,FALSE),"")</f>
        <v>HIGHLY LIKELY</v>
      </c>
      <c r="D61" s="4" t="s">
        <v>11</v>
      </c>
      <c r="E61" s="7" t="str">
        <f>IFERROR(VLOOKUP(B61,'Conditions Treated'!A:B,2,FALSE),"")</f>
        <v>Corneal cystine crystal deposits in cystinosis</v>
      </c>
      <c r="F61" s="8" t="s">
        <v>144</v>
      </c>
    </row>
    <row r="62">
      <c r="A62" s="4" t="s">
        <v>6</v>
      </c>
      <c r="B62" s="4" t="s">
        <v>145</v>
      </c>
      <c r="C62" s="4" t="s">
        <v>47</v>
      </c>
      <c r="D62" s="4" t="s">
        <v>64</v>
      </c>
      <c r="E62" s="4" t="s">
        <v>146</v>
      </c>
      <c r="F62" s="8" t="s">
        <v>147</v>
      </c>
    </row>
    <row r="63">
      <c r="A63" s="4" t="s">
        <v>6</v>
      </c>
      <c r="B63" s="5" t="s">
        <v>148</v>
      </c>
      <c r="C63" s="6" t="str">
        <f>IFERROR(VLOOKUP(B63,Rankings!A:B,2,FALSE),"")</f>
        <v>HIGHLY LIKELY</v>
      </c>
      <c r="D63" s="4" t="s">
        <v>17</v>
      </c>
      <c r="E63" s="7" t="str">
        <f>IFERROR(VLOOKUP(B63,'Conditions Treated'!A:B,2,FALSE),"")</f>
        <v>Multiple myeloma, Light chain (AL) amyloidosis</v>
      </c>
      <c r="F63" s="8" t="s">
        <v>149</v>
      </c>
    </row>
    <row r="64">
      <c r="A64" s="4" t="s">
        <v>6</v>
      </c>
      <c r="B64" s="5" t="s">
        <v>150</v>
      </c>
      <c r="C64" s="6" t="str">
        <f>IFERROR(VLOOKUP(B64,Rankings!A:B,2,FALSE),"")</f>
        <v>HIGHLY LIKELY</v>
      </c>
      <c r="D64" s="4" t="s">
        <v>17</v>
      </c>
      <c r="E64" s="7" t="str">
        <f>IFERROR(VLOOKUP(B64,'Conditions Treated'!A:B,2,FALSE),"")</f>
        <v>Multiple myeloma, Light chain (AL) amyloidosis</v>
      </c>
      <c r="F64" s="8" t="s">
        <v>149</v>
      </c>
    </row>
    <row r="65">
      <c r="A65" s="4" t="s">
        <v>6</v>
      </c>
      <c r="B65" s="5" t="s">
        <v>151</v>
      </c>
      <c r="C65" s="6" t="str">
        <f>IFERROR(VLOOKUP(B65,Rankings!A:B,2,FALSE),"")</f>
        <v>HIGHLY LIKELY</v>
      </c>
      <c r="D65" s="4" t="s">
        <v>17</v>
      </c>
      <c r="E65" s="7" t="str">
        <f>IFERROR(VLOOKUP(B65,'Conditions Treated'!A:B,2,FALSE),"")</f>
        <v>Newly-diagnosed acute myeloid leukemia</v>
      </c>
      <c r="F65" s="8" t="s">
        <v>152</v>
      </c>
    </row>
    <row r="66">
      <c r="A66" s="4" t="s">
        <v>6</v>
      </c>
      <c r="B66" s="5" t="s">
        <v>153</v>
      </c>
      <c r="C66" s="6" t="str">
        <f>IFERROR(VLOOKUP(B66,Rankings!A:B,2,FALSE),"")</f>
        <v>HIGHLY LIKELY</v>
      </c>
      <c r="D66" s="4" t="s">
        <v>17</v>
      </c>
      <c r="E66" s="7" t="str">
        <f>IFERROR(VLOOKUP(B66,'Conditions Treated'!A:B,2,FALSE),"")</f>
        <v>Somatostatin receptor positive neuroendocrine tumors</v>
      </c>
      <c r="F66" s="8" t="s">
        <v>154</v>
      </c>
    </row>
    <row r="67">
      <c r="A67" s="4" t="s">
        <v>6</v>
      </c>
      <c r="B67" s="5" t="s">
        <v>155</v>
      </c>
      <c r="C67" s="6" t="str">
        <f>IFERROR(VLOOKUP(B67,Rankings!A:B,2,FALSE),"")</f>
        <v>LIKELY</v>
      </c>
      <c r="D67" s="4" t="s">
        <v>156</v>
      </c>
      <c r="E67" s="7" t="str">
        <f>IFERROR(VLOOKUP(B67,'Conditions Treated'!A:B,2,FALSE),"")</f>
        <v>Narcolepsy, Attention Deficit Disorder with Hyperactivity</v>
      </c>
      <c r="F67" s="8" t="s">
        <v>157</v>
      </c>
    </row>
    <row r="68">
      <c r="A68" s="4" t="s">
        <v>6</v>
      </c>
      <c r="B68" s="5" t="s">
        <v>158</v>
      </c>
      <c r="C68" s="6" t="str">
        <f>IFERROR(VLOOKUP(B68,Rankings!A:B,2,FALSE),"")</f>
        <v>HIGHLY LIKELY</v>
      </c>
      <c r="D68" s="4" t="s">
        <v>57</v>
      </c>
      <c r="E68" s="7" t="str">
        <f>IFERROR(VLOOKUP(B68,'Conditions Treated'!A:B,2,FALSE),"")</f>
        <v>Seizures associated with Dravet syndrome</v>
      </c>
      <c r="F68" s="8" t="s">
        <v>159</v>
      </c>
    </row>
    <row r="69">
      <c r="A69" s="4" t="s">
        <v>6</v>
      </c>
      <c r="B69" s="5" t="s">
        <v>160</v>
      </c>
      <c r="C69" s="6" t="str">
        <f>IFERROR(VLOOKUP(B69,Rankings!A:B,2,FALSE),"")</f>
        <v>HIGHLY LIKELY</v>
      </c>
      <c r="D69" s="4" t="s">
        <v>11</v>
      </c>
      <c r="E69" s="7" t="str">
        <f>IFERROR(VLOOKUP(B69,'Conditions Treated'!A:B,2,FALSE),"")</f>
        <v>Long-chain fatty acid oxidation disorders</v>
      </c>
      <c r="F69" s="8" t="s">
        <v>161</v>
      </c>
    </row>
    <row r="70">
      <c r="A70" s="4" t="s">
        <v>6</v>
      </c>
      <c r="B70" s="5" t="s">
        <v>162</v>
      </c>
      <c r="C70" s="6" t="str">
        <f>IFERROR(VLOOKUP(B70,Rankings!A:B,2,FALSE),"")</f>
        <v>HIGHLY LIKELY</v>
      </c>
      <c r="D70" s="4" t="s">
        <v>14</v>
      </c>
      <c r="E70" s="7" t="str">
        <f>IFERROR(VLOOKUP(B70,'Conditions Treated'!A:B,2,FALSE),"")</f>
        <v>Thrombocytopenia in chronic liver disease, Thrombocytopenia in chronic immune thrombocytopenia</v>
      </c>
      <c r="F70" s="8" t="s">
        <v>163</v>
      </c>
    </row>
    <row r="71">
      <c r="A71" s="4" t="s">
        <v>6</v>
      </c>
      <c r="B71" s="5" t="s">
        <v>164</v>
      </c>
      <c r="C71" s="6" t="str">
        <f>IFERROR(VLOOKUP(B71,Rankings!A:B,2,FALSE),"")</f>
        <v>HIGHLY LIKELY</v>
      </c>
      <c r="D71" s="4" t="s">
        <v>117</v>
      </c>
      <c r="E71" s="7" t="str">
        <f>IFERROR(VLOOKUP(B71,'Conditions Treated'!A:B,2,FALSE),"")</f>
        <v>Excess abdominal fat in HIV-infected adult patients with lipodystrophy</v>
      </c>
      <c r="F71" s="8" t="s">
        <v>165</v>
      </c>
    </row>
    <row r="72">
      <c r="A72" s="4" t="s">
        <v>6</v>
      </c>
      <c r="B72" s="5" t="s">
        <v>166</v>
      </c>
      <c r="C72" s="6" t="str">
        <f>IFERROR(VLOOKUP(B72,Rankings!A:B,2,FALSE),"")</f>
        <v>HIGHLY LIKELY</v>
      </c>
      <c r="D72" s="4" t="s">
        <v>11</v>
      </c>
      <c r="E72" s="7" t="str">
        <f>IFERROR(VLOOKUP(B72,'Conditions Treated'!A:B,2,FALSE),"")</f>
        <v>Hunter syndrome</v>
      </c>
      <c r="F72" s="8" t="s">
        <v>167</v>
      </c>
    </row>
    <row r="73">
      <c r="A73" s="4" t="s">
        <v>6</v>
      </c>
      <c r="B73" s="5" t="s">
        <v>168</v>
      </c>
      <c r="C73" s="6" t="str">
        <f>IFERROR(VLOOKUP(B73,Rankings!A:B,2,FALSE),"")</f>
        <v>HIGHLY LIKELY</v>
      </c>
      <c r="D73" s="4" t="s">
        <v>169</v>
      </c>
      <c r="E73" s="7" t="str">
        <f>IFERROR(VLOOKUP(B73,'Conditions Treated'!A:B,2,FALSE),"")</f>
        <v>Total parenteral nutrition</v>
      </c>
      <c r="F73" s="8" t="s">
        <v>170</v>
      </c>
    </row>
    <row r="74">
      <c r="A74" s="4" t="s">
        <v>6</v>
      </c>
      <c r="B74" s="5" t="s">
        <v>171</v>
      </c>
      <c r="C74" s="6" t="str">
        <f>IFERROR(VLOOKUP(B74,Rankings!A:B,2,FALSE),"")</f>
        <v>HIGHLY LIKELY</v>
      </c>
      <c r="D74" s="4" t="s">
        <v>11</v>
      </c>
      <c r="E74" s="7" t="str">
        <f>IFERROR(VLOOKUP(B74,'Conditions Treated'!A:B,2,FALSE),"")</f>
        <v>Type 1 Gaucher disease</v>
      </c>
      <c r="F74" s="8" t="s">
        <v>172</v>
      </c>
    </row>
    <row r="75">
      <c r="A75" s="4" t="s">
        <v>6</v>
      </c>
      <c r="B75" s="5" t="s">
        <v>173</v>
      </c>
      <c r="C75" s="6" t="str">
        <f>IFERROR(VLOOKUP(B75,Rankings!A:B,2,FALSE),"")</f>
        <v>HIGHLY LIKELY</v>
      </c>
      <c r="D75" s="4" t="s">
        <v>14</v>
      </c>
      <c r="E75" s="7" t="str">
        <f>IFERROR(VLOOKUP(B75,'Conditions Treated'!A:B,2,FALSE),"")</f>
        <v>Hemophilia A</v>
      </c>
      <c r="F75" s="8" t="s">
        <v>174</v>
      </c>
    </row>
    <row r="76">
      <c r="A76" s="4" t="s">
        <v>6</v>
      </c>
      <c r="B76" s="5" t="s">
        <v>175</v>
      </c>
      <c r="C76" s="6" t="str">
        <f>IFERROR(VLOOKUP(B76,Rankings!A:B,2,FALSE),"")</f>
        <v>HIGHLY LIKELY</v>
      </c>
      <c r="D76" s="4" t="s">
        <v>11</v>
      </c>
      <c r="E76" s="7" t="str">
        <f>IFERROR(VLOOKUP(B76,'Conditions Treated'!A:B,2,FALSE),"")</f>
        <v>Duchenne muscular dystrophy</v>
      </c>
      <c r="F76" s="8" t="s">
        <v>176</v>
      </c>
    </row>
    <row r="77">
      <c r="A77" s="4" t="s">
        <v>6</v>
      </c>
      <c r="B77" s="5" t="s">
        <v>177</v>
      </c>
      <c r="C77" s="6" t="str">
        <f>IFERROR(VLOOKUP(B77,Rankings!A:B,2,FALSE),"")</f>
        <v>HIGHLY LIKELY</v>
      </c>
      <c r="D77" s="4" t="s">
        <v>14</v>
      </c>
      <c r="E77" s="7" t="str">
        <f>IFERROR(VLOOKUP(B77,'Conditions Treated'!A:B,2,FALSE),"")</f>
        <v>Paroxysmal nocturnal hemoglobinuria</v>
      </c>
      <c r="F77" s="8" t="s">
        <v>178</v>
      </c>
    </row>
    <row r="78">
      <c r="A78" s="4" t="s">
        <v>6</v>
      </c>
      <c r="B78" s="5" t="s">
        <v>179</v>
      </c>
      <c r="C78" s="6" t="str">
        <f>IFERROR(VLOOKUP(B78,Rankings!A:B,2,FALSE),"")</f>
        <v>HIGHLY LIKELY</v>
      </c>
      <c r="D78" s="4" t="s">
        <v>17</v>
      </c>
      <c r="E78" s="7" t="str">
        <f>IFERROR(VLOOKUP(B78,'Conditions Treated'!A:B,2,FALSE),"")</f>
        <v>Multiple myeloma</v>
      </c>
      <c r="F78" s="8" t="s">
        <v>180</v>
      </c>
    </row>
    <row r="79">
      <c r="A79" s="4" t="s">
        <v>6</v>
      </c>
      <c r="B79" s="5" t="s">
        <v>181</v>
      </c>
      <c r="C79" s="6" t="str">
        <f>IFERROR(VLOOKUP(B79,Rankings!A:B,2,FALSE),"")</f>
        <v>LIKELY</v>
      </c>
      <c r="D79" s="4" t="s">
        <v>52</v>
      </c>
      <c r="E79" s="7" t="str">
        <f>IFERROR(VLOOKUP(B79,'Conditions Treated'!A:B,2,FALSE),"")</f>
        <v>Rheumatoid Arthritis, Polyarticular Juvenile Idiopathic Arthritis, Psoriatic Arthritis, Ankylosing Spondylitis, Plaque Psoriasis</v>
      </c>
      <c r="F79" s="8" t="s">
        <v>182</v>
      </c>
    </row>
    <row r="80">
      <c r="A80" s="4" t="s">
        <v>6</v>
      </c>
      <c r="B80" s="5" t="s">
        <v>183</v>
      </c>
      <c r="C80" s="6" t="str">
        <f>IFERROR(VLOOKUP(B80,Rankings!A:B,2,FALSE),"")</f>
        <v>HIGHLY LIKELY</v>
      </c>
      <c r="D80" s="4" t="s">
        <v>17</v>
      </c>
      <c r="E80" s="7" t="str">
        <f>IFERROR(VLOOKUP(B80,'Conditions Treated'!A:B,2,FALSE),"")</f>
        <v>HER2-positive breast cancer, HER2-low breast cancer, HER2-mutant non-small cell lung cancer, HER2-positive gastric or gastroesophageal junction adenocarcinoma, HER2-positive solid tumors</v>
      </c>
      <c r="F80" s="8" t="s">
        <v>184</v>
      </c>
    </row>
    <row r="81">
      <c r="A81" s="4" t="s">
        <v>6</v>
      </c>
      <c r="B81" s="5" t="s">
        <v>185</v>
      </c>
      <c r="C81" s="6" t="str">
        <f>IFERROR(VLOOKUP(B81,Rankings!A:B,2,FALSE),"")</f>
        <v>HIGHLY LIKELY</v>
      </c>
      <c r="D81" s="4" t="s">
        <v>52</v>
      </c>
      <c r="E81" s="7" t="str">
        <f>IFERROR(VLOOKUP(B81,'Conditions Treated'!A:B,2,FALSE),"")</f>
        <v>Neuromyelitis optica spectrum disorder</v>
      </c>
      <c r="F81" s="8" t="s">
        <v>186</v>
      </c>
    </row>
    <row r="82">
      <c r="A82" s="4" t="s">
        <v>6</v>
      </c>
      <c r="B82" s="5" t="s">
        <v>187</v>
      </c>
      <c r="C82" s="6" t="str">
        <f>IFERROR(VLOOKUP(B82,Rankings!A:B,2,FALSE),"")</f>
        <v>HIGHLY LIKELY</v>
      </c>
      <c r="D82" s="4" t="s">
        <v>52</v>
      </c>
      <c r="E82" s="7" t="str">
        <f>IFERROR(VLOOKUP(B82,'Conditions Treated'!A:B,2,FALSE),"")</f>
        <v>Ulcerative colitis, Crohn's disease</v>
      </c>
      <c r="F82" s="8" t="s">
        <v>188</v>
      </c>
    </row>
    <row r="83">
      <c r="A83" s="4" t="s">
        <v>6</v>
      </c>
      <c r="B83" s="4" t="s">
        <v>189</v>
      </c>
      <c r="C83" s="4" t="s">
        <v>47</v>
      </c>
      <c r="D83" s="4" t="s">
        <v>190</v>
      </c>
      <c r="E83" s="4" t="s">
        <v>191</v>
      </c>
      <c r="F83" s="8" t="s">
        <v>192</v>
      </c>
    </row>
    <row r="84">
      <c r="A84" s="4" t="s">
        <v>6</v>
      </c>
      <c r="B84" s="5" t="s">
        <v>193</v>
      </c>
      <c r="C84" s="6" t="str">
        <f>IFERROR(VLOOKUP(B84,Rankings!A:B,2,FALSE),"")</f>
        <v>HIGHLY LIKELY</v>
      </c>
      <c r="D84" s="4" t="s">
        <v>17</v>
      </c>
      <c r="E84" s="7" t="str">
        <f>IFERROR(VLOOKUP(B84,'Conditions Treated'!A:B,2,FALSE),"")</f>
        <v>Squamous cell carcinoma of the head and neck, K-Ras wild-type, EGFR-expressing metastatic colorectal cancer, BRAF V600E Mutation-Positive Metastatic Colorectal Cancer</v>
      </c>
      <c r="F84" s="8" t="s">
        <v>194</v>
      </c>
    </row>
    <row r="85">
      <c r="A85" s="4" t="s">
        <v>6</v>
      </c>
      <c r="B85" s="5" t="s">
        <v>195</v>
      </c>
      <c r="C85" s="6" t="str">
        <f>IFERROR(VLOOKUP(B85,Rankings!A:B,2,FALSE),"")</f>
        <v>HIGHLY LIKELY</v>
      </c>
      <c r="D85" s="4" t="s">
        <v>17</v>
      </c>
      <c r="E85" s="7" t="str">
        <f>IFERROR(VLOOKUP(B85,'Conditions Treated'!A:B,2,FALSE),"")</f>
        <v>Metastatic basal cell carcinoma, Locally advanced basal cell carcinoma</v>
      </c>
      <c r="F85" s="8" t="s">
        <v>196</v>
      </c>
    </row>
    <row r="86">
      <c r="A86" s="4" t="s">
        <v>6</v>
      </c>
      <c r="B86" s="5" t="s">
        <v>197</v>
      </c>
      <c r="C86" s="6" t="str">
        <f>IFERROR(VLOOKUP(B86,Rankings!A:B,2,FALSE),"")</f>
        <v>HIGHLY LIKELY</v>
      </c>
      <c r="D86" s="4" t="s">
        <v>17</v>
      </c>
      <c r="E86" s="7" t="str">
        <f>IFERROR(VLOOKUP(B86,'Conditions Treated'!A:B,2,FALSE),"")</f>
        <v>Metastatic castration-sensitive prostate cancer, Non-metastatic castration-resistant prostate cancer</v>
      </c>
      <c r="F86" s="8" t="s">
        <v>198</v>
      </c>
    </row>
    <row r="87">
      <c r="A87" s="4" t="s">
        <v>6</v>
      </c>
      <c r="B87" s="5" t="s">
        <v>199</v>
      </c>
      <c r="C87" s="6" t="str">
        <f>IFERROR(VLOOKUP(B87,Rankings!A:B,2,FALSE),"")</f>
        <v>HIGHLY LIKELY</v>
      </c>
      <c r="D87" s="4" t="s">
        <v>200</v>
      </c>
      <c r="E87" s="7" t="str">
        <f>IFERROR(VLOOKUP(B87,'Conditions Treated'!A:B,2,FALSE),"")</f>
        <v>Idiopathic pulmonary fibrosis</v>
      </c>
      <c r="F87" s="8" t="s">
        <v>201</v>
      </c>
    </row>
    <row r="88">
      <c r="A88" s="4" t="s">
        <v>6</v>
      </c>
      <c r="B88" s="5" t="s">
        <v>202</v>
      </c>
      <c r="C88" s="6" t="str">
        <f>IFERROR(VLOOKUP(B88,Rankings!A:B,2,FALSE),"")</f>
        <v>HIGHLY LIKELY</v>
      </c>
      <c r="D88" s="4" t="s">
        <v>11</v>
      </c>
      <c r="E88" s="7" t="str">
        <f>IFERROR(VLOOKUP(B88,'Conditions Treated'!A:B,2,FALSE),"")</f>
        <v>Spinal muscular atrophy</v>
      </c>
      <c r="F88" s="8" t="s">
        <v>203</v>
      </c>
    </row>
    <row r="89">
      <c r="A89" s="4" t="s">
        <v>6</v>
      </c>
      <c r="B89" s="5" t="s">
        <v>204</v>
      </c>
      <c r="C89" s="6" t="str">
        <f>IFERROR(VLOOKUP(B89,Rankings!A:B,2,FALSE),"")</f>
        <v>HIGHLY LIKELY</v>
      </c>
      <c r="D89" s="4" t="s">
        <v>11</v>
      </c>
      <c r="E89" s="7" t="str">
        <f>IFERROR(VLOOKUP(B89,'Conditions Treated'!A:B,2,FALSE),"")</f>
        <v>Duchenne muscular dystrophy</v>
      </c>
      <c r="F89" s="8" t="s">
        <v>205</v>
      </c>
    </row>
    <row r="90">
      <c r="A90" s="4" t="s">
        <v>6</v>
      </c>
      <c r="B90" s="5" t="s">
        <v>206</v>
      </c>
      <c r="C90" s="6" t="str">
        <f>IFERROR(VLOOKUP(B90,Rankings!A:B,2,FALSE),"")</f>
        <v>HIGHLY LIKELY</v>
      </c>
      <c r="D90" s="4" t="s">
        <v>11</v>
      </c>
      <c r="E90" s="7" t="str">
        <f>IFERROR(VLOOKUP(B90,'Conditions Treated'!A:B,2,FALSE),"")</f>
        <v>Fabry disease</v>
      </c>
      <c r="F90" s="8" t="s">
        <v>207</v>
      </c>
    </row>
    <row r="91">
      <c r="A91" s="4" t="s">
        <v>6</v>
      </c>
      <c r="B91" s="5" t="s">
        <v>208</v>
      </c>
      <c r="C91" s="6" t="str">
        <f>IFERROR(VLOOKUP(B91,Rankings!A:B,2,FALSE),"")</f>
        <v>HIGHLY LIKELY</v>
      </c>
      <c r="D91" s="4" t="s">
        <v>17</v>
      </c>
      <c r="E91" s="7" t="str">
        <f>IFERROR(VLOOKUP(B91,'Conditions Treated'!A:B,2,FALSE),"")</f>
        <v>Multiple myeloma</v>
      </c>
      <c r="F91" s="8" t="s">
        <v>209</v>
      </c>
    </row>
    <row r="92">
      <c r="A92" s="4" t="s">
        <v>6</v>
      </c>
      <c r="B92" s="5" t="s">
        <v>210</v>
      </c>
      <c r="C92" s="6" t="str">
        <f>IFERROR(VLOOKUP(B92,Rankings!A:B,2,FALSE),"")</f>
        <v>HIGHLY LIKELY</v>
      </c>
      <c r="D92" s="4" t="s">
        <v>211</v>
      </c>
      <c r="E92" s="7" t="str">
        <f>IFERROR(VLOOKUP(B92,'Conditions Treated'!A:B,2,FALSE),"")</f>
        <v>Central precocious puberty</v>
      </c>
      <c r="F92" s="8" t="s">
        <v>212</v>
      </c>
    </row>
    <row r="93">
      <c r="A93" s="4" t="s">
        <v>6</v>
      </c>
      <c r="B93" s="5" t="s">
        <v>213</v>
      </c>
      <c r="C93" s="6" t="str">
        <f>IFERROR(VLOOKUP(B93,Rankings!A:B,2,FALSE),"")</f>
        <v>HIGHLY LIKELY</v>
      </c>
      <c r="D93" s="4" t="s">
        <v>14</v>
      </c>
      <c r="E93" s="7" t="str">
        <f>IFERROR(VLOOKUP(B93,'Conditions Treated'!A:B,2,FALSE),"")</f>
        <v>Transfusional iron overload</v>
      </c>
      <c r="F93" s="8" t="s">
        <v>214</v>
      </c>
    </row>
    <row r="94">
      <c r="A94" s="4" t="s">
        <v>6</v>
      </c>
      <c r="B94" s="4" t="s">
        <v>215</v>
      </c>
      <c r="C94" s="4" t="s">
        <v>77</v>
      </c>
      <c r="D94" s="4" t="s">
        <v>64</v>
      </c>
      <c r="E94" s="4" t="s">
        <v>216</v>
      </c>
      <c r="F94" s="8" t="s">
        <v>217</v>
      </c>
    </row>
    <row r="95">
      <c r="A95" s="4" t="s">
        <v>6</v>
      </c>
      <c r="B95" s="5" t="s">
        <v>218</v>
      </c>
      <c r="C95" s="6" t="str">
        <f>IFERROR(VLOOKUP(B95,Rankings!A:B,2,FALSE),"")</f>
        <v>HIGHLY LIKELY</v>
      </c>
      <c r="D95" s="4" t="s">
        <v>57</v>
      </c>
      <c r="E95" s="7" t="str">
        <f>IFERROR(VLOOKUP(B95,'Conditions Treated'!A:B,2,FALSE),"")</f>
        <v>Seizures associated with Dravet syndrome and Lennox-Gastaut syndrome</v>
      </c>
      <c r="F95" s="8" t="s">
        <v>219</v>
      </c>
    </row>
    <row r="96">
      <c r="A96" s="4" t="s">
        <v>6</v>
      </c>
      <c r="B96" s="5" t="s">
        <v>220</v>
      </c>
      <c r="C96" s="6" t="str">
        <f>IFERROR(VLOOKUP(B96,Rankings!A:B,2,FALSE),"")</f>
        <v>HIGHLY LIKELY</v>
      </c>
      <c r="D96" s="4" t="s">
        <v>11</v>
      </c>
      <c r="E96" s="7" t="str">
        <f>IFERROR(VLOOKUP(B96,'Conditions Treated'!A:B,2,FALSE),"")</f>
        <v>Hereditary angioedema</v>
      </c>
      <c r="F96" s="8" t="s">
        <v>221</v>
      </c>
    </row>
    <row r="97">
      <c r="A97" s="4" t="s">
        <v>6</v>
      </c>
      <c r="B97" s="5" t="s">
        <v>222</v>
      </c>
      <c r="C97" s="6" t="str">
        <f>IFERROR(VLOOKUP(B97,Rankings!A:B,2,FALSE),"")</f>
        <v>HIGHLY LIKELY</v>
      </c>
      <c r="D97" s="4" t="s">
        <v>57</v>
      </c>
      <c r="E97" s="7" t="str">
        <f>IFERROR(VLOOKUP(B97,'Conditions Treated'!A:B,2,FALSE),"")</f>
        <v>Lambert-Eaton myasthenic syndrome</v>
      </c>
      <c r="F97" s="8" t="s">
        <v>223</v>
      </c>
    </row>
    <row r="98">
      <c r="A98" s="4" t="s">
        <v>6</v>
      </c>
      <c r="B98" s="5" t="s">
        <v>224</v>
      </c>
      <c r="C98" s="6" t="str">
        <f>IFERROR(VLOOKUP(B98,Rankings!A:B,2,FALSE),"")</f>
        <v>HIGHLY LIKELY</v>
      </c>
      <c r="D98" s="4" t="s">
        <v>20</v>
      </c>
      <c r="E98" s="7" t="str">
        <f>IFERROR(VLOOKUP(B98,'Conditions Treated'!A:B,2,FALSE),"")</f>
        <v>Pulmonary arterial hypertension</v>
      </c>
      <c r="F98" s="8" t="s">
        <v>225</v>
      </c>
    </row>
    <row r="99">
      <c r="A99" s="4" t="s">
        <v>6</v>
      </c>
      <c r="B99" s="5" t="s">
        <v>226</v>
      </c>
      <c r="C99" s="6" t="str">
        <f>IFERROR(VLOOKUP(B99,Rankings!A:B,2,FALSE),"")</f>
        <v>HIGHLY LIKELY</v>
      </c>
      <c r="D99" s="4" t="s">
        <v>17</v>
      </c>
      <c r="E99" s="7" t="str">
        <f>IFERROR(VLOOKUP(B99,'Conditions Treated'!A:B,2,FALSE),"")</f>
        <v>Relapsed or refractory peripheral T-cell lymphoma</v>
      </c>
      <c r="F99" s="8" t="s">
        <v>227</v>
      </c>
    </row>
    <row r="100">
      <c r="A100" s="4" t="s">
        <v>6</v>
      </c>
      <c r="B100" s="5" t="s">
        <v>228</v>
      </c>
      <c r="C100" s="6" t="str">
        <f>IFERROR(VLOOKUP(B100,Rankings!A:B,2,FALSE),"")</f>
        <v>HIGHLY LIKELY</v>
      </c>
      <c r="D100" s="4" t="s">
        <v>17</v>
      </c>
      <c r="E100" s="7" t="str">
        <f>IFERROR(VLOOKUP(B100,'Conditions Treated'!A:B,2,FALSE),"")</f>
        <v>Relapsed or refractory advanced renal cell carcinoma</v>
      </c>
      <c r="F100" s="8" t="s">
        <v>229</v>
      </c>
    </row>
    <row r="101">
      <c r="A101" s="4" t="s">
        <v>6</v>
      </c>
      <c r="B101" s="5" t="s">
        <v>230</v>
      </c>
      <c r="C101" s="6" t="str">
        <f>IFERROR(VLOOKUP(B101,Rankings!A:B,2,FALSE),"")</f>
        <v>LIKELY</v>
      </c>
      <c r="D101" s="4" t="s">
        <v>20</v>
      </c>
      <c r="E101" s="7" t="str">
        <f>IFERROR(VLOOKUP(B101,'Conditions Treated'!A:B,2,FALSE),"")</f>
        <v>Prophylaxis of ischemic complications, Prophylaxis of deep vein thrombosis, Extended treatment of symptomatic venous thromboembolism, Treatment of symptomatic venous thromboembolism</v>
      </c>
      <c r="F101" s="8" t="s">
        <v>231</v>
      </c>
    </row>
    <row r="102">
      <c r="A102" s="4" t="s">
        <v>6</v>
      </c>
      <c r="B102" s="5" t="s">
        <v>232</v>
      </c>
      <c r="C102" s="6" t="str">
        <f>IFERROR(VLOOKUP(B102,Rankings!A:B,2,FALSE),"")</f>
        <v>HIGHLY LIKELY</v>
      </c>
      <c r="D102" s="4" t="s">
        <v>11</v>
      </c>
      <c r="E102" s="7" t="str">
        <f>IFERROR(VLOOKUP(B102,'Conditions Treated'!A:B,2,FALSE),"")</f>
        <v>Fabry disease</v>
      </c>
      <c r="F102" s="8" t="s">
        <v>233</v>
      </c>
    </row>
    <row r="103">
      <c r="A103" s="4" t="s">
        <v>6</v>
      </c>
      <c r="B103" s="5" t="s">
        <v>234</v>
      </c>
      <c r="C103" s="6" t="str">
        <f>IFERROR(VLOOKUP(B103,Rankings!A:B,2,FALSE),"")</f>
        <v>HIGHLY LIKELY</v>
      </c>
      <c r="D103" s="4" t="s">
        <v>68</v>
      </c>
      <c r="E103" s="7" t="str">
        <f>IFERROR(VLOOKUP(B103,'Conditions Treated'!A:B,2,FALSE),"")</f>
        <v>Primary humoral immunodeficiency</v>
      </c>
      <c r="F103" s="8" t="s">
        <v>235</v>
      </c>
    </row>
    <row r="104">
      <c r="A104" s="4" t="s">
        <v>6</v>
      </c>
      <c r="B104" s="5" t="s">
        <v>236</v>
      </c>
      <c r="C104" s="6" t="str">
        <f>IFERROR(VLOOKUP(B104,Rankings!A:B,2,FALSE),"")</f>
        <v>HIGHLY LIKELY</v>
      </c>
      <c r="D104" s="4" t="s">
        <v>68</v>
      </c>
      <c r="E104" s="7" t="str">
        <f>IFERROR(VLOOKUP(B104,'Conditions Treated'!A:B,2,FALSE),"")</f>
        <v>Primary humoral immunodeficiency</v>
      </c>
      <c r="F104" s="8" t="s">
        <v>235</v>
      </c>
    </row>
    <row r="105">
      <c r="A105" s="4" t="s">
        <v>6</v>
      </c>
      <c r="B105" s="5" t="s">
        <v>237</v>
      </c>
      <c r="C105" s="6" t="str">
        <f>IFERROR(VLOOKUP(B105,Rankings!A:B,2,FALSE),"")</f>
        <v>HIGHLY LIKELY</v>
      </c>
      <c r="D105" s="4" t="s">
        <v>68</v>
      </c>
      <c r="E105" s="7" t="str">
        <f>IFERROR(VLOOKUP(B105,'Conditions Treated'!A:B,2,FALSE),"")</f>
        <v>Primary Humoral Immunodeficiency, Idiopathic Thrombocytopenic Purpura, Chronic Inflammatory Demyelinating Polyneuropathy</v>
      </c>
      <c r="F105" s="8" t="s">
        <v>238</v>
      </c>
    </row>
    <row r="106">
      <c r="A106" s="4" t="s">
        <v>6</v>
      </c>
      <c r="B106" s="5" t="s">
        <v>239</v>
      </c>
      <c r="C106" s="6" t="str">
        <f>IFERROR(VLOOKUP(B106,Rankings!A:B,2,FALSE),"")</f>
        <v>HIGHLY LIKELY</v>
      </c>
      <c r="D106" s="4" t="s">
        <v>68</v>
      </c>
      <c r="E106" s="7" t="str">
        <f>IFERROR(VLOOKUP(B106,'Conditions Treated'!A:B,2,FALSE),"")</f>
        <v>Primary humoral immunodeficiency</v>
      </c>
      <c r="F106" s="8" t="s">
        <v>240</v>
      </c>
    </row>
    <row r="107">
      <c r="A107" s="4" t="s">
        <v>6</v>
      </c>
      <c r="B107" s="5" t="s">
        <v>241</v>
      </c>
      <c r="C107" s="6" t="str">
        <f>IFERROR(VLOOKUP(B107,Rankings!A:B,2,FALSE),"")</f>
        <v>HIGHLY LIKELY</v>
      </c>
      <c r="D107" s="4" t="s">
        <v>68</v>
      </c>
      <c r="E107" s="7" t="str">
        <f>IFERROR(VLOOKUP(B107,'Conditions Treated'!A:B,2,FALSE),"")</f>
        <v>Primary Humoral Immunodeficiency, Idiopathic Thrombocytopenic Purpura, Chronic Inflammatory Demyelinating Polyneuropathy</v>
      </c>
      <c r="F107" s="8" t="s">
        <v>242</v>
      </c>
    </row>
    <row r="108">
      <c r="A108" s="4" t="s">
        <v>6</v>
      </c>
      <c r="B108" s="5" t="s">
        <v>243</v>
      </c>
      <c r="C108" s="6" t="str">
        <f>IFERROR(VLOOKUP(B108,Rankings!A:B,2,FALSE),"")</f>
        <v>HIGHLY LIKELY</v>
      </c>
      <c r="D108" s="4" t="s">
        <v>117</v>
      </c>
      <c r="E108" s="7" t="str">
        <f>IFERROR(VLOOKUP(B108,'Conditions Treated'!A:B,2,FALSE),"")</f>
        <v>Short Bowel Syndrome</v>
      </c>
      <c r="F108" s="8" t="s">
        <v>244</v>
      </c>
    </row>
    <row r="109">
      <c r="A109" s="4" t="s">
        <v>6</v>
      </c>
      <c r="B109" s="5" t="s">
        <v>245</v>
      </c>
      <c r="C109" s="6" t="str">
        <f>IFERROR(VLOOKUP(B109,Rankings!A:B,2,FALSE),"")</f>
        <v>UNLIKELY</v>
      </c>
      <c r="D109" s="4" t="s">
        <v>246</v>
      </c>
      <c r="E109" s="7" t="str">
        <f>IFERROR(VLOOKUP(B109,'Conditions Treated'!A:B,2,FALSE),"")</f>
        <v>Pain in osteoarthritis of the knee</v>
      </c>
      <c r="F109" s="8" t="s">
        <v>247</v>
      </c>
    </row>
    <row r="110">
      <c r="A110" s="4" t="s">
        <v>6</v>
      </c>
      <c r="B110" s="5" t="s">
        <v>248</v>
      </c>
      <c r="C110" s="6" t="str">
        <f>IFERROR(VLOOKUP(B110,Rankings!A:B,2,FALSE),"")</f>
        <v>HIGHLY LIKELY</v>
      </c>
      <c r="D110" s="4" t="s">
        <v>211</v>
      </c>
      <c r="E110" s="7" t="str">
        <f>IFERROR(VLOOKUP(B110,'Conditions Treated'!A:B,2,FALSE),"")</f>
        <v>Growth failure due to growth hormone deficiency, Prader-Willi syndrome, Small for Gestational Age, Turner syndrome, Idiopathic Short Stature, Adult onset or childhood onset GHD</v>
      </c>
      <c r="F110" s="8" t="s">
        <v>249</v>
      </c>
    </row>
    <row r="111">
      <c r="A111" s="4" t="s">
        <v>6</v>
      </c>
      <c r="B111" s="4" t="s">
        <v>250</v>
      </c>
      <c r="C111" s="4" t="s">
        <v>47</v>
      </c>
      <c r="D111" s="4" t="s">
        <v>48</v>
      </c>
      <c r="E111" s="4" t="s">
        <v>251</v>
      </c>
      <c r="F111" s="8" t="s">
        <v>252</v>
      </c>
    </row>
    <row r="112">
      <c r="A112" s="4" t="s">
        <v>6</v>
      </c>
      <c r="B112" s="5" t="s">
        <v>253</v>
      </c>
      <c r="C112" s="6" t="str">
        <f>IFERROR(VLOOKUP(B112,Rankings!A:B,2,FALSE),"")</f>
        <v>HIGHLY LIKELY</v>
      </c>
      <c r="D112" s="4" t="s">
        <v>52</v>
      </c>
      <c r="E112" s="7" t="str">
        <f>IFERROR(VLOOKUP(B112,'Conditions Treated'!A:B,2,FALSE),"")</f>
        <v>Relapsing forms of multiple sclerosis</v>
      </c>
      <c r="F112" s="8" t="s">
        <v>254</v>
      </c>
    </row>
    <row r="113">
      <c r="A113" s="4" t="s">
        <v>6</v>
      </c>
      <c r="B113" s="5" t="s">
        <v>255</v>
      </c>
      <c r="C113" s="6" t="str">
        <f>IFERROR(VLOOKUP(B113,Rankings!A:B,2,FALSE),"")</f>
        <v>HIGHLY LIKELY</v>
      </c>
      <c r="D113" s="4" t="s">
        <v>17</v>
      </c>
      <c r="E113" s="7" t="str">
        <f>IFERROR(VLOOKUP(B113,'Conditions Treated'!A:B,2,FALSE),"")</f>
        <v>EGFR Mutation-Positive, Metastatic Non-Small Cell Lung Cancer, Previously Treated, Metastatic Squamous NSCLC</v>
      </c>
      <c r="F113" s="8" t="s">
        <v>256</v>
      </c>
    </row>
    <row r="114">
      <c r="A114" s="4" t="s">
        <v>6</v>
      </c>
      <c r="B114" s="5" t="s">
        <v>257</v>
      </c>
      <c r="C114" s="6" t="str">
        <f>IFERROR(VLOOKUP(B114,Rankings!A:B,2,FALSE),"")</f>
        <v>HIGHLY LIKELY</v>
      </c>
      <c r="D114" s="4" t="s">
        <v>11</v>
      </c>
      <c r="E114" s="7" t="str">
        <f>IFERROR(VLOOKUP(B114,'Conditions Treated'!A:B,2,FALSE),"")</f>
        <v>Acute hepatic porphyria</v>
      </c>
      <c r="F114" s="8" t="s">
        <v>258</v>
      </c>
    </row>
    <row r="115">
      <c r="A115" s="4" t="s">
        <v>6</v>
      </c>
      <c r="B115" s="5" t="s">
        <v>259</v>
      </c>
      <c r="C115" s="6" t="str">
        <f>IFERROR(VLOOKUP(B115,Rankings!A:B,2,FALSE),"")</f>
        <v>HIGHLY LIKELY</v>
      </c>
      <c r="D115" s="4" t="s">
        <v>11</v>
      </c>
      <c r="E115" s="7" t="str">
        <f>IFERROR(VLOOKUP(B115,'Conditions Treated'!A:B,2,FALSE),"")</f>
        <v>Emphysema due to congenital deficiency of alpha 1 -proteinase inhibitor</v>
      </c>
      <c r="F115" s="8" t="s">
        <v>260</v>
      </c>
    </row>
    <row r="116">
      <c r="A116" s="4" t="s">
        <v>6</v>
      </c>
      <c r="B116" s="5" t="s">
        <v>261</v>
      </c>
      <c r="C116" s="6" t="str">
        <f>IFERROR(VLOOKUP(B116,Rankings!A:B,2,FALSE),"")</f>
        <v>HIGHLY LIKELY</v>
      </c>
      <c r="D116" s="4" t="s">
        <v>17</v>
      </c>
      <c r="E116" s="7" t="str">
        <f>IFERROR(VLOOKUP(B116,'Conditions Treated'!A:B,2,FALSE),"")</f>
        <v>Philadelphia chromosome positive chronic myeloid leukemia, Relapsed or refractory Philadelphia chromosome positive acute lymphoblastic leukemia, Myelodysplastic/myeloproliferative diseases, Aggressive systemic mastocytosis, Hypereosinophilic syndrome, Dermatofibrosarcoma protuberans, Kit+ Gastrointestinal Stromal Tumors</v>
      </c>
      <c r="F116" s="8" t="s">
        <v>262</v>
      </c>
    </row>
    <row r="117">
      <c r="A117" s="4" t="s">
        <v>6</v>
      </c>
      <c r="B117" s="5" t="s">
        <v>263</v>
      </c>
      <c r="C117" s="6" t="str">
        <f>IFERROR(VLOOKUP(B117,Rankings!A:B,2,FALSE),"")</f>
        <v>LIKELY</v>
      </c>
      <c r="D117" s="4" t="s">
        <v>211</v>
      </c>
      <c r="E117" s="7" t="str">
        <f>IFERROR(VLOOKUP(B117,'Conditions Treated'!A:B,2,FALSE),"")</f>
        <v>Type 2 diabetes mellitus</v>
      </c>
      <c r="F117" s="8" t="s">
        <v>264</v>
      </c>
    </row>
    <row r="118">
      <c r="A118" s="4" t="s">
        <v>6</v>
      </c>
      <c r="B118" s="5" t="s">
        <v>265</v>
      </c>
      <c r="C118" s="6" t="str">
        <f>IFERROR(VLOOKUP(B118,Rankings!A:B,2,FALSE),"")</f>
        <v>UNLIKELY</v>
      </c>
      <c r="D118" s="4" t="s">
        <v>266</v>
      </c>
      <c r="E118" s="7" t="str">
        <f>IFERROR(VLOOKUP(B118,'Conditions Treated'!A:B,2,FALSE),"")</f>
        <v>Bowel cleansing</v>
      </c>
      <c r="F118" s="8" t="s">
        <v>267</v>
      </c>
    </row>
    <row r="119">
      <c r="A119" s="4" t="s">
        <v>6</v>
      </c>
      <c r="B119" s="5" t="s">
        <v>268</v>
      </c>
      <c r="C119" s="6" t="str">
        <f>IFERROR(VLOOKUP(B119,Rankings!A:B,2,FALSE),"")</f>
        <v>LIKELY</v>
      </c>
      <c r="D119" s="4" t="s">
        <v>269</v>
      </c>
      <c r="E119" s="7" t="str">
        <f>IFERROR(VLOOKUP(B119,'Conditions Treated'!A:B,2,FALSE),"")</f>
        <v>Acute and chronic wounds</v>
      </c>
      <c r="F119" s="8" t="s">
        <v>270</v>
      </c>
    </row>
    <row r="120">
      <c r="A120" s="4" t="s">
        <v>6</v>
      </c>
      <c r="B120" s="5" t="s">
        <v>271</v>
      </c>
      <c r="C120" s="6" t="str">
        <f>IFERROR(VLOOKUP(B120,Rankings!A:B,2,FALSE),"")</f>
        <v>HIGHLY LIKELY</v>
      </c>
      <c r="D120" s="4" t="s">
        <v>11</v>
      </c>
      <c r="E120" s="7" t="str">
        <f>IFERROR(VLOOKUP(B120,'Conditions Treated'!A:B,2,FALSE),"")</f>
        <v>Hereditary Angioedema</v>
      </c>
      <c r="F120" s="8" t="s">
        <v>272</v>
      </c>
    </row>
    <row r="121">
      <c r="A121" s="4" t="s">
        <v>6</v>
      </c>
      <c r="B121" s="4" t="s">
        <v>273</v>
      </c>
      <c r="C121" s="4" t="s">
        <v>47</v>
      </c>
      <c r="D121" s="4" t="s">
        <v>190</v>
      </c>
      <c r="E121" s="4" t="s">
        <v>274</v>
      </c>
      <c r="F121" s="8" t="s">
        <v>275</v>
      </c>
    </row>
    <row r="122">
      <c r="A122" s="4" t="s">
        <v>6</v>
      </c>
      <c r="B122" s="5" t="s">
        <v>276</v>
      </c>
      <c r="C122" s="6" t="str">
        <f>IFERROR(VLOOKUP(B122,Rankings!A:B,2,FALSE),"")</f>
        <v>HIGHLY LIKELY</v>
      </c>
      <c r="D122" s="4" t="s">
        <v>14</v>
      </c>
      <c r="E122" s="7" t="str">
        <f>IFERROR(VLOOKUP(B122,'Conditions Treated'!A:B,2,FALSE),"")</f>
        <v>Hemophilia A</v>
      </c>
      <c r="F122" s="8" t="s">
        <v>277</v>
      </c>
    </row>
    <row r="123">
      <c r="A123" s="4" t="s">
        <v>6</v>
      </c>
      <c r="B123" s="5" t="s">
        <v>278</v>
      </c>
      <c r="C123" s="6" t="str">
        <f>IFERROR(VLOOKUP(B123,Rankings!A:B,2,FALSE),"")</f>
        <v>HIGHLY LIKELY</v>
      </c>
      <c r="D123" s="4" t="s">
        <v>14</v>
      </c>
      <c r="E123" s="7" t="str">
        <f>IFERROR(VLOOKUP(B123,'Conditions Treated'!A:B,2,FALSE),"")</f>
        <v>Hemophilia A</v>
      </c>
      <c r="F123" s="8" t="s">
        <v>279</v>
      </c>
    </row>
    <row r="124">
      <c r="A124" s="4" t="s">
        <v>6</v>
      </c>
      <c r="B124" s="5" t="s">
        <v>280</v>
      </c>
      <c r="C124" s="6" t="str">
        <f>IFERROR(VLOOKUP(B124,Rankings!A:B,2,FALSE),"")</f>
        <v>HIGHLY LIKELY</v>
      </c>
      <c r="D124" s="4" t="s">
        <v>17</v>
      </c>
      <c r="E124" s="7" t="str">
        <f>IFERROR(VLOOKUP(B124,'Conditions Treated'!A:B,2,FALSE),"")</f>
        <v>HER2-overexpressing breast cancer, HER2-overexpressing metastatic gastric or gastroesophageal junction adenocarcinoma</v>
      </c>
      <c r="F124" s="8" t="s">
        <v>281</v>
      </c>
    </row>
    <row r="125">
      <c r="A125" s="4" t="s">
        <v>6</v>
      </c>
      <c r="B125" s="5" t="s">
        <v>282</v>
      </c>
      <c r="C125" s="6" t="str">
        <f>IFERROR(VLOOKUP(B125,Rankings!A:B,2,FALSE),"")</f>
        <v>HIGHLY LIKELY</v>
      </c>
      <c r="D125" s="4" t="s">
        <v>283</v>
      </c>
      <c r="E125" s="7" t="str">
        <f>IFERROR(VLOOKUP(B125,'Conditions Treated'!A:B,2,FALSE),"")</f>
        <v>Non-24-Hour Sleep-Wake Disorder, Nighttime sleep disturbances in Smith-Magenis Syndrome</v>
      </c>
      <c r="F125" s="8" t="s">
        <v>284</v>
      </c>
    </row>
    <row r="126">
      <c r="A126" s="4" t="s">
        <v>6</v>
      </c>
      <c r="B126" s="5" t="s">
        <v>285</v>
      </c>
      <c r="C126" s="6" t="str">
        <f>IFERROR(VLOOKUP(B126,Rankings!A:B,2,FALSE),"")</f>
        <v>HIGHLY LIKELY</v>
      </c>
      <c r="D126" s="4" t="s">
        <v>68</v>
      </c>
      <c r="E126" s="7" t="str">
        <f>IFERROR(VLOOKUP(B126,'Conditions Treated'!A:B,2,FALSE),"")</f>
        <v>Primary immunodeficiency</v>
      </c>
      <c r="F126" s="8" t="s">
        <v>286</v>
      </c>
    </row>
    <row r="127">
      <c r="A127" s="4" t="s">
        <v>6</v>
      </c>
      <c r="B127" s="5" t="s">
        <v>287</v>
      </c>
      <c r="C127" s="6" t="str">
        <f>IFERROR(VLOOKUP(B127,Rankings!A:B,2,FALSE),"")</f>
        <v>LIKELY</v>
      </c>
      <c r="D127" s="4" t="s">
        <v>52</v>
      </c>
      <c r="E127" s="7" t="str">
        <f>IFERROR(VLOOKUP(B127,'Conditions Treated'!A:B,2,FALSE),"")</f>
        <v>Rheumatoid Arthritis, Juvenile Idiopathic Arthritis, Psoriatic Arthritis, Ankylosing Spondylitis, Crohn's Disease, Ulcerative Colitis, Plaque Psoriasis, Hidradenitis Suppurativa, Uveitis</v>
      </c>
      <c r="F127" s="8" t="s">
        <v>288</v>
      </c>
    </row>
    <row r="128">
      <c r="A128" s="4" t="s">
        <v>6</v>
      </c>
      <c r="B128" s="5" t="s">
        <v>289</v>
      </c>
      <c r="C128" s="6" t="str">
        <f>IFERROR(VLOOKUP(B128,Rankings!A:B,2,FALSE),"")</f>
        <v>HIGHLY LIKELY</v>
      </c>
      <c r="D128" s="4" t="s">
        <v>17</v>
      </c>
      <c r="E128" s="7" t="str">
        <f>IFERROR(VLOOKUP(B128,'Conditions Treated'!A:B,2,FALSE),"")</f>
        <v>Relapsed small cell lung cancer</v>
      </c>
      <c r="F128" s="8" t="s">
        <v>290</v>
      </c>
    </row>
    <row r="129">
      <c r="A129" s="4" t="s">
        <v>6</v>
      </c>
      <c r="B129" s="5" t="s">
        <v>291</v>
      </c>
      <c r="C129" s="6" t="str">
        <f>IFERROR(VLOOKUP(B129,Rankings!A:B,2,FALSE),"")</f>
        <v>HIGHLY LIKELY</v>
      </c>
      <c r="D129" s="4" t="s">
        <v>68</v>
      </c>
      <c r="E129" s="7" t="str">
        <f>IFERROR(VLOOKUP(B129,'Conditions Treated'!A:B,2,FALSE),"")</f>
        <v>Primary Immunodeficiency, Chronic inflammatory demyelinating polyneuropathy</v>
      </c>
      <c r="F129" s="8" t="s">
        <v>292</v>
      </c>
    </row>
    <row r="130">
      <c r="A130" s="4" t="s">
        <v>6</v>
      </c>
      <c r="B130" s="5" t="s">
        <v>293</v>
      </c>
      <c r="C130" s="6" t="str">
        <f>IFERROR(VLOOKUP(B130,Rankings!A:B,2,FALSE),"")</f>
        <v>HIGHLY LIKELY</v>
      </c>
      <c r="D130" s="4" t="s">
        <v>17</v>
      </c>
      <c r="E130" s="7" t="str">
        <f>IFERROR(VLOOKUP(B130,'Conditions Treated'!A:B,2,FALSE),"")</f>
        <v>Hormone receptor (HR)-positive, human epidermal growth factor receptor 2 (HER2)-negative advanced or metastatic breast cancer</v>
      </c>
      <c r="F130" s="8" t="s">
        <v>294</v>
      </c>
    </row>
    <row r="131">
      <c r="A131" s="4" t="s">
        <v>6</v>
      </c>
      <c r="B131" s="5" t="s">
        <v>295</v>
      </c>
      <c r="C131" s="6" t="str">
        <f>IFERROR(VLOOKUP(B131,Rankings!A:B,2,FALSE),"")</f>
        <v>HIGHLY LIKELY</v>
      </c>
      <c r="D131" s="4" t="s">
        <v>17</v>
      </c>
      <c r="E131" s="7" t="str">
        <f>IFERROR(VLOOKUP(B131,'Conditions Treated'!A:B,2,FALSE),"")</f>
        <v>Philadelphia Chromosome-Positive Acute Lymphoblastic Leukemia, Chronic Myeloid Leukemia</v>
      </c>
      <c r="F131" s="8" t="s">
        <v>296</v>
      </c>
    </row>
    <row r="132">
      <c r="A132" s="4" t="s">
        <v>6</v>
      </c>
      <c r="B132" s="5" t="s">
        <v>297</v>
      </c>
      <c r="C132" s="6" t="str">
        <f>IFERROR(VLOOKUP(B132,Rankings!A:B,2,FALSE),"")</f>
        <v>HIGHLY LIKELY</v>
      </c>
      <c r="D132" s="4" t="s">
        <v>14</v>
      </c>
      <c r="E132" s="7" t="str">
        <f>IFERROR(VLOOKUP(B132,'Conditions Treated'!A:B,2,FALSE),"")</f>
        <v>Hemophilia B</v>
      </c>
      <c r="F132" s="8" t="s">
        <v>298</v>
      </c>
    </row>
    <row r="133">
      <c r="A133" s="4" t="s">
        <v>6</v>
      </c>
      <c r="B133" s="5" t="s">
        <v>299</v>
      </c>
      <c r="C133" s="6" t="str">
        <f>IFERROR(VLOOKUP(B133,Rankings!A:B,2,FALSE),"")</f>
        <v>HIGHLY LIKELY</v>
      </c>
      <c r="D133" s="4" t="s">
        <v>17</v>
      </c>
      <c r="E133" s="7" t="str">
        <f>IFERROR(VLOOKUP(B133,'Conditions Treated'!A:B,2,FALSE),"")</f>
        <v>Relapsed or refractory acute myeloid leukemia</v>
      </c>
      <c r="F133" s="8" t="s">
        <v>300</v>
      </c>
    </row>
    <row r="134">
      <c r="A134" s="4" t="s">
        <v>6</v>
      </c>
      <c r="B134" s="5" t="s">
        <v>301</v>
      </c>
      <c r="C134" s="6" t="str">
        <f>IFERROR(VLOOKUP(B134,Rankings!A:B,2,FALSE),"")</f>
        <v>HIGHLY LIKELY</v>
      </c>
      <c r="D134" s="4" t="s">
        <v>52</v>
      </c>
      <c r="E134" s="7" t="str">
        <f>IFERROR(VLOOKUP(B134,'Conditions Treated'!A:B,2,FALSE),"")</f>
        <v>Periodic Fever Syndromes, Active Still’s Disease, Gout flares</v>
      </c>
      <c r="F134" s="8" t="s">
        <v>302</v>
      </c>
    </row>
    <row r="135">
      <c r="A135" s="4" t="s">
        <v>6</v>
      </c>
      <c r="B135" s="5" t="s">
        <v>303</v>
      </c>
      <c r="C135" s="6" t="str">
        <f>IFERROR(VLOOKUP(B135,Rankings!A:B,2,FALSE),"")</f>
        <v>HIGHLY LIKELY</v>
      </c>
      <c r="D135" s="4" t="s">
        <v>304</v>
      </c>
      <c r="E135" s="7" t="str">
        <f>IFERROR(VLOOKUP(B135,'Conditions Treated'!A:B,2,FALSE),"")</f>
        <v>Pain and inflammation associated with cataract surgery</v>
      </c>
      <c r="F135" s="8" t="s">
        <v>305</v>
      </c>
    </row>
    <row r="136">
      <c r="A136" s="4" t="s">
        <v>6</v>
      </c>
      <c r="B136" s="5" t="s">
        <v>306</v>
      </c>
      <c r="C136" s="6" t="str">
        <f>IFERROR(VLOOKUP(B136,Rankings!A:B,2,FALSE),"")</f>
        <v>HIGHLY LIKELY</v>
      </c>
      <c r="D136" s="4" t="s">
        <v>52</v>
      </c>
      <c r="E136" s="7" t="str">
        <f>IFERROR(VLOOKUP(B136,'Conditions Treated'!A:B,2,FALSE),"")</f>
        <v>Moderate-to-severe plaque psoriasis</v>
      </c>
      <c r="F136" s="8" t="s">
        <v>307</v>
      </c>
    </row>
    <row r="137">
      <c r="A137" s="4" t="s">
        <v>6</v>
      </c>
      <c r="B137" s="5" t="s">
        <v>308</v>
      </c>
      <c r="C137" s="6" t="str">
        <f>IFERROR(VLOOKUP(B137,Rankings!A:B,2,FALSE),"")</f>
        <v>HIGHLY LIKELY</v>
      </c>
      <c r="D137" s="4" t="s">
        <v>17</v>
      </c>
      <c r="E137" s="7" t="str">
        <f>IFERROR(VLOOKUP(B137,'Conditions Treated'!A:B,2,FALSE),"")</f>
        <v>Chronic lymphocytic leukemia/Small lymphocytic lymphoma, Waldenström’s macroglobulinemia, Chronic graft versus host disease</v>
      </c>
      <c r="F137" s="8" t="s">
        <v>309</v>
      </c>
    </row>
    <row r="138">
      <c r="A138" s="4" t="s">
        <v>6</v>
      </c>
      <c r="B138" s="5" t="s">
        <v>310</v>
      </c>
      <c r="C138" s="6" t="str">
        <f>IFERROR(VLOOKUP(B138,Rankings!A:B,2,FALSE),"")</f>
        <v>HIGHLY LIKELY</v>
      </c>
      <c r="D138" s="4" t="s">
        <v>17</v>
      </c>
      <c r="E138" s="7" t="str">
        <f>IFERROR(VLOOKUP(B138,'Conditions Treated'!A:B,2,FALSE),"")</f>
        <v>Unresectable, Stage III non-small cell lung cancer, Metastatic non-small cell lung cancer, Extensive-stage small cell lung cancer, Biliary tract cancer, Unresectable hepatocellular carcinoma, Endometrial cancer</v>
      </c>
      <c r="F138" s="8" t="s">
        <v>311</v>
      </c>
    </row>
    <row r="139">
      <c r="A139" s="4" t="s">
        <v>6</v>
      </c>
      <c r="B139" s="5" t="s">
        <v>312</v>
      </c>
      <c r="C139" s="6" t="str">
        <f>IFERROR(VLOOKUP(B139,Rankings!A:B,2,FALSE),"")</f>
        <v>HIGHLY LIKELY</v>
      </c>
      <c r="D139" s="4" t="s">
        <v>17</v>
      </c>
      <c r="E139" s="7" t="str">
        <f>IFERROR(VLOOKUP(B139,'Conditions Treated'!A:B,2,FALSE),"")</f>
        <v>Unresectable cutaneous, subcutaneous, and nodal lesions in melanoma</v>
      </c>
      <c r="F139" s="8" t="s">
        <v>313</v>
      </c>
    </row>
    <row r="140">
      <c r="A140" s="4" t="s">
        <v>6</v>
      </c>
      <c r="B140" s="5" t="s">
        <v>314</v>
      </c>
      <c r="C140" s="6" t="str">
        <f>IFERROR(VLOOKUP(B140,Rankings!A:B,2,FALSE),"")</f>
        <v>LIKELY</v>
      </c>
      <c r="D140" s="4" t="s">
        <v>315</v>
      </c>
      <c r="E140" s="7" t="str">
        <f>IFERROR(VLOOKUP(B140,'Conditions Treated'!A:B,2,FALSE),"")</f>
        <v>Hypertension, Angina Pectoris, Migraine, Hypertrophic Subaortic Stenosis</v>
      </c>
      <c r="F140" s="8" t="s">
        <v>316</v>
      </c>
    </row>
    <row r="141">
      <c r="A141" s="4" t="s">
        <v>6</v>
      </c>
      <c r="B141" s="5" t="s">
        <v>317</v>
      </c>
      <c r="C141" s="6" t="str">
        <f>IFERROR(VLOOKUP(B141,Rankings!A:B,2,FALSE),"")</f>
        <v>LIKELY</v>
      </c>
      <c r="D141" s="4" t="s">
        <v>52</v>
      </c>
      <c r="E141" s="7" t="str">
        <f>IFERROR(VLOOKUP(B141,'Conditions Treated'!A:B,2,FALSE),"")</f>
        <v>Crohn's Disease, Ulcerative Colitis, Rheumatoid Arthritis, Ankylosing Spondylitis, Psoriatic Arthritis, Plaque Psoriasis</v>
      </c>
      <c r="F141" s="8" t="s">
        <v>318</v>
      </c>
    </row>
    <row r="142">
      <c r="A142" s="4" t="s">
        <v>6</v>
      </c>
      <c r="B142" s="5" t="s">
        <v>319</v>
      </c>
      <c r="C142" s="6" t="str">
        <f>IFERROR(VLOOKUP(B142,Rankings!A:B,2,FALSE),"")</f>
        <v>HIGHLY LIKELY</v>
      </c>
      <c r="D142" s="4" t="s">
        <v>57</v>
      </c>
      <c r="E142" s="7" t="str">
        <f>IFERROR(VLOOKUP(B142,'Conditions Treated'!A:B,2,FALSE),"")</f>
        <v>Tardive dyskinesia, Chorea associated with Huntington’s disease</v>
      </c>
      <c r="F142" s="8" t="s">
        <v>320</v>
      </c>
    </row>
    <row r="143">
      <c r="A143" s="4" t="s">
        <v>6</v>
      </c>
      <c r="B143" s="5" t="s">
        <v>321</v>
      </c>
      <c r="C143" s="6" t="str">
        <f>IFERROR(VLOOKUP(B143,Rankings!A:B,2,FALSE),"")</f>
        <v>HIGHLY LIKELY</v>
      </c>
      <c r="D143" s="4" t="s">
        <v>17</v>
      </c>
      <c r="E143" s="7" t="str">
        <f>IFERROR(VLOOKUP(B143,'Conditions Treated'!A:B,2,FALSE),"")</f>
        <v>Advanced renal cell carcinoma</v>
      </c>
      <c r="F143" s="8" t="s">
        <v>322</v>
      </c>
    </row>
    <row r="144">
      <c r="A144" s="4" t="s">
        <v>6</v>
      </c>
      <c r="B144" s="5" t="s">
        <v>323</v>
      </c>
      <c r="C144" s="6" t="str">
        <f>IFERROR(VLOOKUP(B144,Rankings!A:B,2,FALSE),"")</f>
        <v>HIGHLY LIKELY</v>
      </c>
      <c r="D144" s="4" t="s">
        <v>17</v>
      </c>
      <c r="E144" s="7" t="str">
        <f>IFERROR(VLOOKUP(B144,'Conditions Treated'!A:B,2,FALSE),"")</f>
        <v>Intermediate-2 or high-risk primary or secondary myelofibrosis</v>
      </c>
      <c r="F144" s="8" t="s">
        <v>324</v>
      </c>
    </row>
    <row r="145">
      <c r="A145" s="4" t="s">
        <v>6</v>
      </c>
      <c r="B145" s="5" t="s">
        <v>325</v>
      </c>
      <c r="C145" s="6" t="str">
        <f>IFERROR(VLOOKUP(B145,Rankings!A:B,2,FALSE),"")</f>
        <v>HIGHLY LIKELY</v>
      </c>
      <c r="D145" s="4" t="s">
        <v>211</v>
      </c>
      <c r="E145" s="7" t="str">
        <f>IFERROR(VLOOKUP(B145,'Conditions Treated'!A:B,2,FALSE),"")</f>
        <v>Cushing's disease</v>
      </c>
      <c r="F145" s="8" t="s">
        <v>326</v>
      </c>
    </row>
    <row r="146">
      <c r="A146" s="4" t="s">
        <v>6</v>
      </c>
      <c r="B146" s="5" t="s">
        <v>327</v>
      </c>
      <c r="C146" s="6" t="str">
        <f>IFERROR(VLOOKUP(B146,Rankings!A:B,2,FALSE),"")</f>
        <v>HIGHLY LIKELY</v>
      </c>
      <c r="D146" s="4" t="s">
        <v>14</v>
      </c>
      <c r="E146" s="7" t="str">
        <f>IFERROR(VLOOKUP(B146,'Conditions Treated'!A:B,2,FALSE),"")</f>
        <v>Chronic iron overload due to blood transfusions, Non-transfusion-dependent thalassemia</v>
      </c>
      <c r="F146" s="8" t="s">
        <v>328</v>
      </c>
    </row>
    <row r="147">
      <c r="A147" s="4" t="s">
        <v>6</v>
      </c>
      <c r="B147" s="5" t="s">
        <v>329</v>
      </c>
      <c r="C147" s="6" t="str">
        <f>IFERROR(VLOOKUP(B147,Rankings!A:B,2,FALSE),"")</f>
        <v>HIGHLY LIKELY</v>
      </c>
      <c r="D147" s="4" t="s">
        <v>330</v>
      </c>
      <c r="E147" s="7" t="str">
        <f>IFERROR(VLOOKUP(B147,'Conditions Treated'!A:B,2,FALSE),"")</f>
        <v>Myelofibrosis, Polycythemia vera, Steroid-refractory acute graft-versus-host disease, Chronic graft-versus-host disease</v>
      </c>
      <c r="F147" s="8" t="s">
        <v>331</v>
      </c>
    </row>
    <row r="148">
      <c r="A148" s="4" t="s">
        <v>6</v>
      </c>
      <c r="B148" s="5" t="s">
        <v>332</v>
      </c>
      <c r="C148" s="6" t="str">
        <f>IFERROR(VLOOKUP(B148,Rankings!A:B,2,FALSE),"")</f>
        <v>HIGHLY LIKELY</v>
      </c>
      <c r="D148" s="4" t="s">
        <v>17</v>
      </c>
      <c r="E148" s="7" t="str">
        <f>IFERROR(VLOOKUP(B148,'Conditions Treated'!A:B,2,FALSE),"")</f>
        <v>Gastrointestinal Stromal Tumor, Advanced Systemic Mastocytosis, Indolent Systemic Mastocytosis</v>
      </c>
      <c r="F148" s="8" t="s">
        <v>333</v>
      </c>
    </row>
    <row r="149">
      <c r="A149" s="4" t="s">
        <v>6</v>
      </c>
      <c r="B149" s="5" t="s">
        <v>334</v>
      </c>
      <c r="C149" s="6" t="str">
        <f>IFERROR(VLOOKUP(B149,Rankings!A:B,2,FALSE),"")</f>
        <v>HIGHLY LIKELY</v>
      </c>
      <c r="D149" s="4" t="s">
        <v>17</v>
      </c>
      <c r="E149" s="7" t="str">
        <f>IFERROR(VLOOKUP(B149,'Conditions Treated'!A:B,2,FALSE),"")</f>
        <v>HER2-positive metastatic breast cancer, HER2-positive early breast cancer</v>
      </c>
      <c r="F149" s="8" t="s">
        <v>335</v>
      </c>
    </row>
    <row r="150">
      <c r="A150" s="4" t="s">
        <v>6</v>
      </c>
      <c r="B150" s="5" t="s">
        <v>336</v>
      </c>
      <c r="C150" s="6" t="str">
        <f>IFERROR(VLOOKUP(B150,Rankings!A:B,2,FALSE),"")</f>
        <v>HIGHLY LIKELY</v>
      </c>
      <c r="D150" s="4" t="s">
        <v>11</v>
      </c>
      <c r="E150" s="7" t="str">
        <f>IFERROR(VLOOKUP(B150,'Conditions Treated'!A:B,2,FALSE),"")</f>
        <v>Cystic fibrosis</v>
      </c>
      <c r="F150" s="8" t="s">
        <v>337</v>
      </c>
    </row>
    <row r="151">
      <c r="A151" s="4" t="s">
        <v>6</v>
      </c>
      <c r="B151" s="5" t="s">
        <v>338</v>
      </c>
      <c r="C151" s="6" t="str">
        <f>IFERROR(VLOOKUP(B151,Rankings!A:B,2,FALSE),"")</f>
        <v>HIGHLY LIKELY</v>
      </c>
      <c r="D151" s="4" t="s">
        <v>17</v>
      </c>
      <c r="E151" s="7" t="str">
        <f>IFERROR(VLOOKUP(B151,'Conditions Treated'!A:B,2,FALSE),"")</f>
        <v>HER2-overexpressing breast cancer, HER2-overexpressing metastatic gastric or gastroesophageal junction adenocarcinoma</v>
      </c>
      <c r="F151" s="8" t="s">
        <v>339</v>
      </c>
    </row>
    <row r="152">
      <c r="A152" s="4" t="s">
        <v>6</v>
      </c>
      <c r="B152" s="5" t="s">
        <v>340</v>
      </c>
      <c r="C152" s="6" t="str">
        <f>IFERROR(VLOOKUP(B152,Rankings!A:B,2,FALSE),"")</f>
        <v>HIGHLY LIKELY</v>
      </c>
      <c r="D152" s="4" t="s">
        <v>52</v>
      </c>
      <c r="E152" s="7" t="str">
        <f>IFERROR(VLOOKUP(B152,'Conditions Treated'!A:B,2,FALSE),"")</f>
        <v>Relapsing forms of multiple sclerosis</v>
      </c>
      <c r="F152" s="8" t="s">
        <v>341</v>
      </c>
    </row>
    <row r="153">
      <c r="A153" s="4" t="s">
        <v>6</v>
      </c>
      <c r="B153" s="5" t="s">
        <v>342</v>
      </c>
      <c r="C153" s="6" t="str">
        <f>IFERROR(VLOOKUP(B153,Rankings!A:B,2,FALSE),"")</f>
        <v>HIGHLY LIKELY</v>
      </c>
      <c r="D153" s="4" t="s">
        <v>57</v>
      </c>
      <c r="E153" s="7" t="str">
        <f>IFERROR(VLOOKUP(B153,'Conditions Treated'!A:B,2,FALSE),"")</f>
        <v>Primary hyperkalemic periodic paralysis, Primary hypokalemic periodic paralysis</v>
      </c>
      <c r="F153" s="8" t="s">
        <v>343</v>
      </c>
    </row>
    <row r="154">
      <c r="A154" s="4" t="s">
        <v>6</v>
      </c>
      <c r="B154" s="5" t="s">
        <v>344</v>
      </c>
      <c r="C154" s="6" t="str">
        <f>IFERROR(VLOOKUP(B154,Rankings!A:B,2,FALSE),"")</f>
        <v>LIKELY</v>
      </c>
      <c r="D154" s="4" t="s">
        <v>52</v>
      </c>
      <c r="E154" s="7" t="str">
        <f>IFERROR(VLOOKUP(B154,'Conditions Treated'!A:B,2,FALSE),"")</f>
        <v>Rheumatoid arthritis, Polymyalgia rheumatica, Polyarticular juvenile idiopathic arthritis</v>
      </c>
      <c r="F154" s="8" t="s">
        <v>345</v>
      </c>
    </row>
    <row r="155">
      <c r="A155" s="4" t="s">
        <v>6</v>
      </c>
      <c r="B155" s="5" t="s">
        <v>346</v>
      </c>
      <c r="C155" s="6" t="str">
        <f>IFERROR(VLOOKUP(B155,Rankings!A:B,2,FALSE),"")</f>
        <v>HIGHLY LIKELY</v>
      </c>
      <c r="D155" s="4" t="s">
        <v>17</v>
      </c>
      <c r="E155" s="7" t="str">
        <f>IFERROR(VLOOKUP(B155,'Conditions Treated'!A:B,2,FALSE),"")</f>
        <v>Melanoma, Non-Small Cell Lung Cancer, Head and Neck Squamous Cell Cancer, Classical Hodgkin Lymphoma, Primary Mediastinal Large B-Cell Lymphoma, Urothelial Cancer, Microsatellite Instability-High or Mismatch Repair Deficient Cancer, Microsatellite Instability-High or Mismatch Repair Deficient Colorectal Cancer, Gastric Cancer, Esophageal Cancer, Cervical Cancer, Hepatocellular Carcinoma, Biliary Tract Cancer, Merkel Cell Carcinoma, Renal Cell Carcinoma, Endometrial Carcinoma, Tumor Mutational Burden-High Cancer, Cutaneous Squamous Cell Carcinoma, Triple-Negative Breast Cancer</v>
      </c>
      <c r="F155" s="8" t="s">
        <v>347</v>
      </c>
    </row>
    <row r="156">
      <c r="A156" s="4" t="s">
        <v>6</v>
      </c>
      <c r="B156" s="5" t="s">
        <v>348</v>
      </c>
      <c r="C156" s="6" t="str">
        <f>IFERROR(VLOOKUP(B156,Rankings!A:B,2,FALSE),"")</f>
        <v>HIGHLY LIKELY</v>
      </c>
      <c r="D156" s="4" t="s">
        <v>17</v>
      </c>
      <c r="E156" s="7" t="str">
        <f>IFERROR(VLOOKUP(B156,'Conditions Treated'!A:B,2,FALSE),"")</f>
        <v>Hormone receptor (HR)-positive, human epidermal growth factor receptor 2 (HER2)-negative advanced or metastatic breast cancer</v>
      </c>
      <c r="F156" s="8" t="s">
        <v>349</v>
      </c>
    </row>
    <row r="157">
      <c r="A157" s="4" t="s">
        <v>6</v>
      </c>
      <c r="B157" s="5" t="s">
        <v>350</v>
      </c>
      <c r="C157" s="6" t="str">
        <f>IFERROR(VLOOKUP(B157,Rankings!A:B,2,FALSE),"")</f>
        <v>HIGHLY LIKELY</v>
      </c>
      <c r="D157" s="4" t="s">
        <v>17</v>
      </c>
      <c r="E157" s="7" t="str">
        <f>IFERROR(VLOOKUP(B157,'Conditions Treated'!A:B,2,FALSE),"")</f>
        <v>Hormone receptor (HR)-positive, human epidermal growth factor receptor 2 (HER2)-negative advanced or metastatic breast cancer</v>
      </c>
      <c r="F157" s="8" t="s">
        <v>349</v>
      </c>
    </row>
    <row r="158">
      <c r="A158" s="4" t="s">
        <v>6</v>
      </c>
      <c r="B158" s="5" t="s">
        <v>351</v>
      </c>
      <c r="C158" s="6" t="str">
        <f>IFERROR(VLOOKUP(B158,Rankings!A:B,2,FALSE),"")</f>
        <v>HIGHLY LIKELY</v>
      </c>
      <c r="D158" s="4" t="s">
        <v>14</v>
      </c>
      <c r="E158" s="7" t="str">
        <f>IFERROR(VLOOKUP(B158,'Conditions Treated'!A:B,2,FALSE),"")</f>
        <v>Hemophilia A</v>
      </c>
      <c r="F158" s="8" t="s">
        <v>352</v>
      </c>
    </row>
    <row r="159">
      <c r="A159" s="4" t="s">
        <v>6</v>
      </c>
      <c r="B159" s="5" t="s">
        <v>353</v>
      </c>
      <c r="C159" s="6" t="str">
        <f>IFERROR(VLOOKUP(B159,Rankings!A:B,2,FALSE),"")</f>
        <v>HIGHLY LIKELY</v>
      </c>
      <c r="D159" s="4" t="s">
        <v>211</v>
      </c>
      <c r="E159" s="7" t="str">
        <f>IFERROR(VLOOKUP(B159,'Conditions Treated'!A:B,2,FALSE),"")</f>
        <v>Cushing's syndrome</v>
      </c>
      <c r="F159" s="8" t="s">
        <v>354</v>
      </c>
    </row>
    <row r="160">
      <c r="A160" s="4" t="s">
        <v>6</v>
      </c>
      <c r="B160" s="5" t="s">
        <v>355</v>
      </c>
      <c r="C160" s="6" t="str">
        <f>IFERROR(VLOOKUP(B160,Rankings!A:B,2,FALSE),"")</f>
        <v>HIGHLY LIKELY</v>
      </c>
      <c r="D160" s="4" t="s">
        <v>11</v>
      </c>
      <c r="E160" s="7" t="str">
        <f>IFERROR(VLOOKUP(B160,'Conditions Treated'!A:B,2,FALSE),"")</f>
        <v>Neurofibromatosis type 1</v>
      </c>
      <c r="F160" s="8" t="s">
        <v>356</v>
      </c>
    </row>
    <row r="161">
      <c r="A161" s="4" t="s">
        <v>6</v>
      </c>
      <c r="B161" s="5" t="s">
        <v>357</v>
      </c>
      <c r="C161" s="6" t="str">
        <f>IFERROR(VLOOKUP(B161,Rankings!A:B,2,FALSE),"")</f>
        <v>HIGHLY LIKELY</v>
      </c>
      <c r="D161" s="4" t="s">
        <v>14</v>
      </c>
      <c r="E161" s="7" t="str">
        <f>IFERROR(VLOOKUP(B161,'Conditions Treated'!A:B,2,FALSE),"")</f>
        <v>Hemophilia A</v>
      </c>
      <c r="F161" s="8" t="s">
        <v>358</v>
      </c>
    </row>
    <row r="162">
      <c r="A162" s="4" t="s">
        <v>6</v>
      </c>
      <c r="B162" s="5" t="s">
        <v>359</v>
      </c>
      <c r="C162" s="6" t="str">
        <f>IFERROR(VLOOKUP(B162,Rankings!A:B,2,FALSE),"")</f>
        <v>HIGHLY LIKELY</v>
      </c>
      <c r="D162" s="4" t="s">
        <v>211</v>
      </c>
      <c r="E162" s="7" t="str">
        <f>IFERROR(VLOOKUP(B162,'Conditions Treated'!A:B,2,FALSE),"")</f>
        <v>Chronic gout</v>
      </c>
      <c r="F162" s="8" t="s">
        <v>360</v>
      </c>
    </row>
    <row r="163">
      <c r="A163" s="4" t="s">
        <v>6</v>
      </c>
      <c r="B163" s="5" t="s">
        <v>361</v>
      </c>
      <c r="C163" s="6" t="str">
        <f>IFERROR(VLOOKUP(B163,Rankings!A:B,2,FALSE),"")</f>
        <v>HIGHLY LIKELY</v>
      </c>
      <c r="D163" s="4" t="s">
        <v>11</v>
      </c>
      <c r="E163" s="7" t="str">
        <f>IFERROR(VLOOKUP(B163,'Conditions Treated'!A:B,2,FALSE),"")</f>
        <v>Hyperphenylalaninemia due to tetrahydrobiopterin-responsive Phenylketonuria</v>
      </c>
      <c r="F163" s="8" t="s">
        <v>362</v>
      </c>
    </row>
    <row r="164">
      <c r="A164" s="4" t="s">
        <v>6</v>
      </c>
      <c r="B164" s="5" t="s">
        <v>363</v>
      </c>
      <c r="C164" s="6" t="str">
        <f>IFERROR(VLOOKUP(B164,Rankings!A:B,2,FALSE),"")</f>
        <v>HIGHLY LIKELY</v>
      </c>
      <c r="D164" s="4" t="s">
        <v>17</v>
      </c>
      <c r="E164" s="7" t="str">
        <f>IFERROR(VLOOKUP(B164,'Conditions Treated'!A:B,2,FALSE),"")</f>
        <v>Relapsed or refractory multiple myeloma</v>
      </c>
      <c r="F164" s="8" t="s">
        <v>364</v>
      </c>
    </row>
    <row r="165">
      <c r="A165" s="4" t="s">
        <v>6</v>
      </c>
      <c r="B165" s="5" t="s">
        <v>365</v>
      </c>
      <c r="C165" s="6" t="str">
        <f>IFERROR(VLOOKUP(B165,Rankings!A:B,2,FALSE),"")</f>
        <v>HIGHLY LIKELY</v>
      </c>
      <c r="D165" s="4" t="s">
        <v>17</v>
      </c>
      <c r="E165" s="7" t="str">
        <f>IFERROR(VLOOKUP(B165,'Conditions Treated'!A:B,2,FALSE),"")</f>
        <v>Differentiated Thyroid Cancer, Renal Cell Carcinoma, Hepatocellular Carcinoma, Endometrial Carcinoma</v>
      </c>
      <c r="F165" s="8" t="s">
        <v>366</v>
      </c>
    </row>
    <row r="166">
      <c r="A166" s="4" t="s">
        <v>6</v>
      </c>
      <c r="B166" s="5" t="s">
        <v>367</v>
      </c>
      <c r="C166" s="6" t="str">
        <f>IFERROR(VLOOKUP(B166,Rankings!A:B,2,FALSE),"")</f>
        <v>HIGHLY LIKELY</v>
      </c>
      <c r="D166" s="4" t="s">
        <v>20</v>
      </c>
      <c r="E166" s="7" t="str">
        <f>IFERROR(VLOOKUP(B166,'Conditions Treated'!A:B,2,FALSE),"")</f>
        <v>Pulmonary arterial hypertension</v>
      </c>
      <c r="F166" s="8" t="s">
        <v>368</v>
      </c>
    </row>
    <row r="167">
      <c r="A167" s="4" t="s">
        <v>6</v>
      </c>
      <c r="B167" s="5" t="s">
        <v>369</v>
      </c>
      <c r="C167" s="6" t="str">
        <f>IFERROR(VLOOKUP(B167,Rankings!A:B,2,FALSE),"")</f>
        <v>HIGHLY LIKELY</v>
      </c>
      <c r="D167" s="4" t="s">
        <v>14</v>
      </c>
      <c r="E167" s="7" t="str">
        <f>IFERROR(VLOOKUP(B167,'Conditions Treated'!A:B,2,FALSE),"")</f>
        <v>Acute myeloid leukemia, Hematopoietic progenitor cell mobilization, Acceleration of myeloid reconstitution, Acute exposure to myelosuppressive doses of radiation</v>
      </c>
      <c r="F167" s="8" t="s">
        <v>370</v>
      </c>
    </row>
    <row r="168">
      <c r="A168" s="4" t="s">
        <v>6</v>
      </c>
      <c r="B168" s="5" t="s">
        <v>371</v>
      </c>
      <c r="C168" s="6" t="str">
        <f>IFERROR(VLOOKUP(B168,Rankings!A:B,2,FALSE),"")</f>
        <v>HIGHLY LIKELY</v>
      </c>
      <c r="D168" s="4" t="s">
        <v>17</v>
      </c>
      <c r="E168" s="7" t="str">
        <f>IFERROR(VLOOKUP(B168,'Conditions Treated'!A:B,2,FALSE),"")</f>
        <v>Metastatic cutaneous squamous cell carcinoma, Locally advanced CSCC, Locally advanced or metastatic BCC, Non-Small Cell Lung Cancer</v>
      </c>
      <c r="F168" s="8" t="s">
        <v>372</v>
      </c>
    </row>
    <row r="169">
      <c r="A169" s="4" t="s">
        <v>6</v>
      </c>
      <c r="B169" s="5" t="s">
        <v>373</v>
      </c>
      <c r="C169" s="6" t="str">
        <f>IFERROR(VLOOKUP(B169,Rankings!A:B,2,FALSE),"")</f>
        <v>HIGHLY LIKELY</v>
      </c>
      <c r="D169" s="4" t="s">
        <v>11</v>
      </c>
      <c r="E169" s="7" t="str">
        <f>IFERROR(VLOOKUP(B169,'Conditions Treated'!A:B,2,FALSE),"")</f>
        <v>Cholestatic pruritus in Alagille syndrome, Cholestatic pruritus in progressive familial intrahepatic cholestasis</v>
      </c>
      <c r="F169" s="8" t="s">
        <v>374</v>
      </c>
    </row>
    <row r="170">
      <c r="A170" s="4" t="s">
        <v>6</v>
      </c>
      <c r="B170" s="5" t="s">
        <v>375</v>
      </c>
      <c r="C170" s="6" t="str">
        <f>IFERROR(VLOOKUP(B170,Rankings!A:B,2,FALSE),"")</f>
        <v>HIGHLY LIKELY</v>
      </c>
      <c r="D170" s="4" t="s">
        <v>17</v>
      </c>
      <c r="E170" s="7" t="str">
        <f>IFERROR(VLOOKUP(B170,'Conditions Treated'!A:B,2,FALSE),"")</f>
        <v>Metastatic non-small cell lung cancer</v>
      </c>
      <c r="F170" s="8" t="s">
        <v>376</v>
      </c>
    </row>
    <row r="171">
      <c r="A171" s="4" t="s">
        <v>6</v>
      </c>
      <c r="B171" s="5" t="s">
        <v>377</v>
      </c>
      <c r="C171" s="6" t="str">
        <f>IFERROR(VLOOKUP(B171,Rankings!A:B,2,FALSE),"")</f>
        <v>HIGHLY LIKELY</v>
      </c>
      <c r="D171" s="4" t="s">
        <v>17</v>
      </c>
      <c r="E171" s="7" t="str">
        <f>IFERROR(VLOOKUP(B171,'Conditions Treated'!A:B,2,FALSE),"")</f>
        <v>KRAS G12C-mutated locally advanced or metastatic non-small cell lung cancer</v>
      </c>
      <c r="F171" s="8" t="s">
        <v>378</v>
      </c>
    </row>
    <row r="172">
      <c r="A172" s="4" t="s">
        <v>6</v>
      </c>
      <c r="B172" s="5" t="s">
        <v>379</v>
      </c>
      <c r="C172" s="6" t="str">
        <f>IFERROR(VLOOKUP(B172,Rankings!A:B,2,FALSE),"")</f>
        <v>HIGHLY LIKELY</v>
      </c>
      <c r="D172" s="4" t="s">
        <v>11</v>
      </c>
      <c r="E172" s="7" t="str">
        <f>IFERROR(VLOOKUP(B172,'Conditions Treated'!A:B,2,FALSE),"")</f>
        <v>Pompe disease</v>
      </c>
      <c r="F172" s="8" t="s">
        <v>380</v>
      </c>
    </row>
    <row r="173">
      <c r="A173" s="4" t="s">
        <v>6</v>
      </c>
      <c r="B173" s="5" t="s">
        <v>381</v>
      </c>
      <c r="C173" s="6" t="str">
        <f>IFERROR(VLOOKUP(B173,Rankings!A:B,2,FALSE),"")</f>
        <v>LIKELY</v>
      </c>
      <c r="D173" s="4" t="s">
        <v>52</v>
      </c>
      <c r="E173" s="7" t="str">
        <f>IFERROR(VLOOKUP(B173,'Conditions Treated'!A:B,2,FALSE),"")</f>
        <v>Active lupus nephritis</v>
      </c>
      <c r="F173" s="8" t="s">
        <v>382</v>
      </c>
    </row>
    <row r="174">
      <c r="A174" s="4" t="s">
        <v>6</v>
      </c>
      <c r="B174" s="5" t="s">
        <v>383</v>
      </c>
      <c r="C174" s="6" t="str">
        <f>IFERROR(VLOOKUP(B174,Rankings!A:B,2,FALSE),"")</f>
        <v>HIGHLY LIKELY</v>
      </c>
      <c r="D174" s="4" t="s">
        <v>17</v>
      </c>
      <c r="E174" s="7" t="str">
        <f>IFERROR(VLOOKUP(B174,'Conditions Treated'!A:B,2,FALSE),"")</f>
        <v>Somatostatin receptor-positive gastroenteropancreatic neuroendocrine tumors</v>
      </c>
      <c r="F174" s="8" t="s">
        <v>384</v>
      </c>
    </row>
    <row r="175">
      <c r="A175" s="4" t="s">
        <v>6</v>
      </c>
      <c r="B175" s="5" t="s">
        <v>385</v>
      </c>
      <c r="C175" s="6" t="str">
        <f>IFERROR(VLOOKUP(B175,Rankings!A:B,2,FALSE),"")</f>
        <v>HIGHLY LIKELY</v>
      </c>
      <c r="D175" s="4" t="s">
        <v>17</v>
      </c>
      <c r="E175" s="7" t="str">
        <f>IFERROR(VLOOKUP(B175,'Conditions Treated'!A:B,2,FALSE),"")</f>
        <v>Advanced gBRCA-mutated Ovarian cancer</v>
      </c>
      <c r="F175" s="8" t="s">
        <v>386</v>
      </c>
    </row>
    <row r="176">
      <c r="A176" s="4" t="s">
        <v>6</v>
      </c>
      <c r="B176" s="5" t="s">
        <v>387</v>
      </c>
      <c r="C176" s="6" t="str">
        <f>IFERROR(VLOOKUP(B176,Rankings!A:B,2,FALSE),"")</f>
        <v>HIGHLY LIKELY</v>
      </c>
      <c r="D176" s="4" t="s">
        <v>17</v>
      </c>
      <c r="E176" s="7" t="str">
        <f>IFERROR(VLOOKUP(B176,'Conditions Treated'!A:B,2,FALSE),"")</f>
        <v>Philadelphia chromosome-negative acute lymphoblastic leukemia</v>
      </c>
      <c r="F176" s="8" t="s">
        <v>388</v>
      </c>
    </row>
    <row r="177">
      <c r="A177" s="4" t="s">
        <v>6</v>
      </c>
      <c r="B177" s="5" t="s">
        <v>389</v>
      </c>
      <c r="C177" s="6" t="str">
        <f>IFERROR(VLOOKUP(B177,Rankings!A:B,2,FALSE),"")</f>
        <v>HIGHLY LIKELY</v>
      </c>
      <c r="D177" s="4" t="s">
        <v>52</v>
      </c>
      <c r="E177" s="7" t="str">
        <f>IFERROR(VLOOKUP(B177,'Conditions Treated'!A:B,2,FALSE),"")</f>
        <v>Relapsing forms of multiple sclerosis</v>
      </c>
      <c r="F177" s="8" t="s">
        <v>390</v>
      </c>
    </row>
    <row r="178">
      <c r="A178" s="4" t="s">
        <v>6</v>
      </c>
      <c r="B178" s="5" t="s">
        <v>391</v>
      </c>
      <c r="C178" s="6" t="str">
        <f>IFERROR(VLOOKUP(B178,Rankings!A:B,2,FALSE),"")</f>
        <v>HIGHLY LIKELY</v>
      </c>
      <c r="D178" s="4" t="s">
        <v>52</v>
      </c>
      <c r="E178" s="7" t="str">
        <f>IFERROR(VLOOKUP(B178,'Conditions Treated'!A:B,2,FALSE),"")</f>
        <v>Relapsing forms of multiple sclerosis</v>
      </c>
      <c r="F178" s="8" t="s">
        <v>392</v>
      </c>
    </row>
    <row r="179">
      <c r="A179" s="4" t="s">
        <v>6</v>
      </c>
      <c r="B179" s="5" t="s">
        <v>393</v>
      </c>
      <c r="C179" s="6" t="str">
        <f>IFERROR(VLOOKUP(B179,Rankings!A:B,2,FALSE),"")</f>
        <v>HIGHLY LIKELY</v>
      </c>
      <c r="D179" s="4" t="s">
        <v>17</v>
      </c>
      <c r="E179" s="7" t="str">
        <f>IFERROR(VLOOKUP(B179,'Conditions Treated'!A:B,2,FALSE),"")</f>
        <v>Unresectable or metastatic melanoma, Metastatic non-small cell lung cancer</v>
      </c>
      <c r="F179" s="8" t="s">
        <v>394</v>
      </c>
    </row>
    <row r="180">
      <c r="A180" s="4" t="s">
        <v>6</v>
      </c>
      <c r="B180" s="5" t="s">
        <v>395</v>
      </c>
      <c r="C180" s="6" t="str">
        <f>IFERROR(VLOOKUP(B180,Rankings!A:B,2,FALSE),"")</f>
        <v>LIKELY</v>
      </c>
      <c r="D180" s="4" t="s">
        <v>211</v>
      </c>
      <c r="E180" s="7" t="str">
        <f>IFERROR(VLOOKUP(B180,'Conditions Treated'!A:B,2,FALSE),"")</f>
        <v>Paget’s disease of bone, Hypercalcemia, Postmenopausal osteoporosis</v>
      </c>
      <c r="F180" s="8" t="s">
        <v>396</v>
      </c>
    </row>
    <row r="181">
      <c r="A181" s="4" t="s">
        <v>6</v>
      </c>
      <c r="B181" s="5" t="s">
        <v>397</v>
      </c>
      <c r="C181" s="6" t="str">
        <f>IFERROR(VLOOKUP(B181,Rankings!A:B,2,FALSE),"")</f>
        <v>HIGHLY LIKELY</v>
      </c>
      <c r="D181" s="4" t="s">
        <v>17</v>
      </c>
      <c r="E181" s="7" t="str">
        <f>IFERROR(VLOOKUP(B181,'Conditions Treated'!A:B,2,FALSE),"")</f>
        <v>Relapsed or refractory diffuse large B-cell lymphoma</v>
      </c>
      <c r="F181" s="8" t="s">
        <v>398</v>
      </c>
    </row>
    <row r="182">
      <c r="A182" s="4" t="s">
        <v>6</v>
      </c>
      <c r="B182" s="5" t="s">
        <v>399</v>
      </c>
      <c r="C182" s="6" t="str">
        <f>IFERROR(VLOOKUP(B182,Rankings!A:B,2,FALSE),"")</f>
        <v>HIGHLY LIKELY</v>
      </c>
      <c r="D182" s="4" t="s">
        <v>169</v>
      </c>
      <c r="E182" s="7" t="str">
        <f>IFERROR(VLOOKUP(B182,'Conditions Treated'!A:B,2,FALSE),"")</f>
        <v>Total Parenteral Nutrition</v>
      </c>
      <c r="F182" s="8" t="s">
        <v>400</v>
      </c>
    </row>
    <row r="183">
      <c r="A183" s="4" t="s">
        <v>6</v>
      </c>
      <c r="B183" s="5" t="s">
        <v>401</v>
      </c>
      <c r="C183" s="6" t="str">
        <f>IFERROR(VLOOKUP(B183,Rankings!A:B,2,FALSE),"")</f>
        <v>HIGHLY LIKELY</v>
      </c>
      <c r="D183" s="4" t="s">
        <v>169</v>
      </c>
      <c r="E183" s="7" t="str">
        <f>IFERROR(VLOOKUP(B183,'Conditions Treated'!A:B,2,FALSE),"")</f>
        <v>Total Parenteral Nutrition</v>
      </c>
      <c r="F183" s="8" t="s">
        <v>402</v>
      </c>
    </row>
    <row r="184">
      <c r="A184" s="4" t="s">
        <v>6</v>
      </c>
      <c r="B184" s="5" t="s">
        <v>403</v>
      </c>
      <c r="C184" s="6" t="str">
        <f>IFERROR(VLOOKUP(B184,Rankings!A:B,2,FALSE),"")</f>
        <v>HIGHLY LIKELY</v>
      </c>
      <c r="D184" s="4" t="s">
        <v>17</v>
      </c>
      <c r="E184" s="7" t="str">
        <f>IFERROR(VLOOKUP(B184,'Conditions Treated'!A:B,2,FALSE),"")</f>
        <v>Metastatic colorectal cancer, Unresectable, locally advanced, recurrent or metastatic non-squamous non-small cell lung cancer, Recurrent glioblastoma, Metastatic renal cell carcinoma, Persistent, recurrent, or metastatic cervical cancer, Epithelial ovarian, fallopian tube, or primary peritoneal cancer</v>
      </c>
      <c r="F184" s="8" t="s">
        <v>404</v>
      </c>
    </row>
    <row r="185">
      <c r="A185" s="4" t="s">
        <v>6</v>
      </c>
      <c r="B185" s="5" t="s">
        <v>405</v>
      </c>
      <c r="C185" s="6" t="str">
        <f>IFERROR(VLOOKUP(B185,Rankings!A:B,2,FALSE),"")</f>
        <v>HIGHLY LIKELY</v>
      </c>
      <c r="D185" s="4" t="s">
        <v>117</v>
      </c>
      <c r="E185" s="7" t="str">
        <f>IFERROR(VLOOKUP(B185,'Conditions Treated'!A:B,2,FALSE),"")</f>
        <v>Complications of leptin deficiency in patients with congenital or acquired generalized lipodystrophy</v>
      </c>
      <c r="F185" s="8" t="s">
        <v>406</v>
      </c>
    </row>
    <row r="186">
      <c r="A186" s="4" t="s">
        <v>6</v>
      </c>
      <c r="B186" s="4" t="s">
        <v>407</v>
      </c>
      <c r="C186" s="4" t="s">
        <v>47</v>
      </c>
      <c r="D186" s="4" t="s">
        <v>64</v>
      </c>
      <c r="E186" s="4" t="s">
        <v>408</v>
      </c>
      <c r="F186" s="8" t="s">
        <v>409</v>
      </c>
    </row>
    <row r="187">
      <c r="A187" s="4" t="s">
        <v>6</v>
      </c>
      <c r="B187" s="5" t="s">
        <v>410</v>
      </c>
      <c r="C187" s="6" t="str">
        <f>IFERROR(VLOOKUP(B187,Rankings!A:B,2,FALSE),"")</f>
        <v>HIGHLY LIKELY</v>
      </c>
      <c r="D187" s="4" t="s">
        <v>211</v>
      </c>
      <c r="E187" s="7" t="str">
        <f>IFERROR(VLOOKUP(B187,'Conditions Treated'!A:B,2,FALSE),"")</f>
        <v>Acromegaly</v>
      </c>
      <c r="F187" s="8" t="s">
        <v>411</v>
      </c>
    </row>
    <row r="188">
      <c r="A188" s="4" t="s">
        <v>6</v>
      </c>
      <c r="B188" s="5" t="s">
        <v>412</v>
      </c>
      <c r="C188" s="6" t="str">
        <f>IFERROR(VLOOKUP(B188,Rankings!A:B,2,FALSE),"")</f>
        <v>HIGHLY LIKELY</v>
      </c>
      <c r="D188" s="4" t="s">
        <v>17</v>
      </c>
      <c r="E188" s="7" t="str">
        <f>IFERROR(VLOOKUP(B188,'Conditions Treated'!A:B,2,FALSE),"")</f>
        <v>Early-stage HER2-positive breast cancer, Advanced or metastatic HER2-positive breast cancer</v>
      </c>
      <c r="F188" s="8" t="s">
        <v>413</v>
      </c>
    </row>
    <row r="189">
      <c r="A189" s="4" t="s">
        <v>6</v>
      </c>
      <c r="B189" s="5" t="s">
        <v>414</v>
      </c>
      <c r="C189" s="6" t="str">
        <f>IFERROR(VLOOKUP(B189,Rankings!A:B,2,FALSE),"")</f>
        <v>HIGHLY LIKELY</v>
      </c>
      <c r="D189" s="4" t="s">
        <v>14</v>
      </c>
      <c r="E189" s="7" t="str">
        <f>IFERROR(VLOOKUP(B189,'Conditions Treated'!A:B,2,FALSE),"")</f>
        <v>Febrile neutropenia, Hematopoietic Subsyndrome of Acute Radiation Syndrome</v>
      </c>
      <c r="F189" s="8" t="s">
        <v>415</v>
      </c>
    </row>
    <row r="190">
      <c r="A190" s="4" t="s">
        <v>6</v>
      </c>
      <c r="B190" s="5" t="s">
        <v>416</v>
      </c>
      <c r="C190" s="6" t="str">
        <f>IFERROR(VLOOKUP(B190,Rankings!A:B,2,FALSE),"")</f>
        <v>HIGHLY LIKELY</v>
      </c>
      <c r="D190" s="4" t="s">
        <v>17</v>
      </c>
      <c r="E190" s="7" t="str">
        <f>IFERROR(VLOOKUP(B190,'Conditions Treated'!A:B,2,FALSE),"")</f>
        <v>Multiple myeloma</v>
      </c>
      <c r="F190" s="8" t="s">
        <v>417</v>
      </c>
    </row>
    <row r="191">
      <c r="A191" s="4" t="s">
        <v>6</v>
      </c>
      <c r="B191" s="5" t="s">
        <v>418</v>
      </c>
      <c r="C191" s="6" t="str">
        <f>IFERROR(VLOOKUP(B191,Rankings!A:B,2,FALSE),"")</f>
        <v>HIGHLY LIKELY</v>
      </c>
      <c r="D191" s="4" t="s">
        <v>11</v>
      </c>
      <c r="E191" s="7" t="str">
        <f>IFERROR(VLOOKUP(B191,'Conditions Treated'!A:B,2,FALSE),"")</f>
        <v>Hereditary tyrosinemia type 1</v>
      </c>
      <c r="F191" s="8" t="s">
        <v>419</v>
      </c>
    </row>
    <row r="192">
      <c r="A192" s="4" t="s">
        <v>6</v>
      </c>
      <c r="B192" s="5" t="s">
        <v>420</v>
      </c>
      <c r="C192" s="6" t="str">
        <f>IFERROR(VLOOKUP(B192,Rankings!A:B,2,FALSE),"")</f>
        <v>HIGHLY LIKELY</v>
      </c>
      <c r="D192" s="4" t="s">
        <v>211</v>
      </c>
      <c r="E192" s="7" t="str">
        <f>IFERROR(VLOOKUP(B192,'Conditions Treated'!A:B,2,FALSE),"")</f>
        <v>Growth failure due to growth hormone deficiency, Short stature associated with Noonan syndrome, Short stature associated with Turner syndrome, Short stature born small for gestational age, Idiopathic Short Stature, Growth failure due to Prader-Willi Syndrome, Growth hormone deficiency in adults</v>
      </c>
      <c r="F192" s="8" t="s">
        <v>421</v>
      </c>
    </row>
    <row r="193">
      <c r="A193" s="4" t="s">
        <v>6</v>
      </c>
      <c r="B193" s="5" t="s">
        <v>422</v>
      </c>
      <c r="C193" s="6" t="str">
        <f>IFERROR(VLOOKUP(B193,Rankings!A:B,2,FALSE),"")</f>
        <v>HIGHLY LIKELY</v>
      </c>
      <c r="D193" s="4" t="s">
        <v>20</v>
      </c>
      <c r="E193" s="7" t="str">
        <f>IFERROR(VLOOKUP(B193,'Conditions Treated'!A:B,2,FALSE),"")</f>
        <v>Neurogenic orthostatic hypotension</v>
      </c>
      <c r="F193" s="8" t="s">
        <v>423</v>
      </c>
    </row>
    <row r="194">
      <c r="A194" s="4" t="s">
        <v>6</v>
      </c>
      <c r="B194" s="5" t="s">
        <v>424</v>
      </c>
      <c r="C194" s="6" t="str">
        <f>IFERROR(VLOOKUP(B194,Rankings!A:B,2,FALSE),"")</f>
        <v>HIGHLY LIKELY</v>
      </c>
      <c r="D194" s="4" t="s">
        <v>14</v>
      </c>
      <c r="E194" s="7" t="str">
        <f>IFERROR(VLOOKUP(B194,'Conditions Treated'!A:B,2,FALSE),"")</f>
        <v>Hemophilia A</v>
      </c>
      <c r="F194" s="8" t="s">
        <v>425</v>
      </c>
    </row>
    <row r="195">
      <c r="A195" s="4" t="s">
        <v>6</v>
      </c>
      <c r="B195" s="5" t="s">
        <v>426</v>
      </c>
      <c r="C195" s="6" t="str">
        <f>IFERROR(VLOOKUP(B195,Rankings!A:B,2,FALSE),"")</f>
        <v>HIGHLY LIKELY</v>
      </c>
      <c r="D195" s="4" t="s">
        <v>14</v>
      </c>
      <c r="E195" s="7" t="str">
        <f>IFERROR(VLOOKUP(B195,'Conditions Treated'!A:B,2,FALSE),"")</f>
        <v>Bleeding episodes in hemophilia A or B with inhibitors, Prevention of bleeding in surgical interventions</v>
      </c>
      <c r="F195" s="8" t="s">
        <v>427</v>
      </c>
    </row>
    <row r="196">
      <c r="A196" s="4" t="s">
        <v>6</v>
      </c>
      <c r="B196" s="5" t="s">
        <v>428</v>
      </c>
      <c r="C196" s="6" t="str">
        <f>IFERROR(VLOOKUP(B196,Rankings!A:B,2,FALSE),"")</f>
        <v>HIGHLY LIKELY</v>
      </c>
      <c r="D196" s="4" t="s">
        <v>14</v>
      </c>
      <c r="E196" s="7" t="str">
        <f>IFERROR(VLOOKUP(B196,'Conditions Treated'!A:B,2,FALSE),"")</f>
        <v>Immune thrombocytopenia, Hematopoietic Syndrome of Acute Radiation Syndrome</v>
      </c>
      <c r="F196" s="8" t="s">
        <v>429</v>
      </c>
    </row>
    <row r="197">
      <c r="A197" s="4" t="s">
        <v>6</v>
      </c>
      <c r="B197" s="5" t="s">
        <v>430</v>
      </c>
      <c r="C197" s="6" t="str">
        <f>IFERROR(VLOOKUP(B197,Rankings!A:B,2,FALSE),"")</f>
        <v>HIGHLY LIKELY</v>
      </c>
      <c r="D197" s="4" t="s">
        <v>17</v>
      </c>
      <c r="E197" s="7" t="str">
        <f>IFERROR(VLOOKUP(B197,'Conditions Treated'!A:B,2,FALSE),"")</f>
        <v>Non-metastatic castration resistant prostate cancer, Metastatic hormone-sensitive prostate cancer</v>
      </c>
      <c r="F197" s="8" t="s">
        <v>431</v>
      </c>
    </row>
    <row r="198">
      <c r="A198" s="4" t="s">
        <v>6</v>
      </c>
      <c r="B198" s="5" t="s">
        <v>432</v>
      </c>
      <c r="C198" s="6" t="str">
        <f>IFERROR(VLOOKUP(B198,Rankings!A:B,2,FALSE),"")</f>
        <v>HIGHLY LIKELY</v>
      </c>
      <c r="D198" s="4" t="s">
        <v>211</v>
      </c>
      <c r="E198" s="7" t="str">
        <f>IFERROR(VLOOKUP(B198,'Conditions Treated'!A:B,2,FALSE),"")</f>
        <v>Growth failure due to growth hormone deficiency, Idiopathic short stature, Turner syndrome, Chronic kidney disease, Adult onset or childhood onset GHD</v>
      </c>
      <c r="F198" s="8" t="s">
        <v>433</v>
      </c>
    </row>
    <row r="199">
      <c r="A199" s="4" t="s">
        <v>6</v>
      </c>
      <c r="B199" s="5" t="s">
        <v>434</v>
      </c>
      <c r="C199" s="6" t="str">
        <f>IFERROR(VLOOKUP(B199,Rankings!A:B,2,FALSE),"")</f>
        <v>HIGHLY LIKELY</v>
      </c>
      <c r="D199" s="4" t="s">
        <v>211</v>
      </c>
      <c r="E199" s="7" t="str">
        <f>IFERROR(VLOOKUP(B199,'Conditions Treated'!A:B,2,FALSE),"")</f>
        <v>Growth failure due to growth hormone deficiency, Idiopathic short stature, Turner syndrome, Chronic kidney disease, Adult onset or childhood onset GHD</v>
      </c>
      <c r="F199" s="8" t="s">
        <v>433</v>
      </c>
    </row>
    <row r="200">
      <c r="A200" s="4" t="s">
        <v>6</v>
      </c>
      <c r="B200" s="5" t="s">
        <v>435</v>
      </c>
      <c r="C200" s="6" t="str">
        <f>IFERROR(VLOOKUP(B200,Rankings!A:B,2,FALSE),"")</f>
        <v>HIGHLY LIKELY</v>
      </c>
      <c r="D200" s="4" t="s">
        <v>14</v>
      </c>
      <c r="E200" s="7" t="str">
        <f>IFERROR(VLOOKUP(B200,'Conditions Treated'!A:B,2,FALSE),"")</f>
        <v>Hemophilia A</v>
      </c>
      <c r="F200" s="8" t="s">
        <v>436</v>
      </c>
    </row>
    <row r="201">
      <c r="A201" s="4" t="s">
        <v>6</v>
      </c>
      <c r="B201" s="5" t="s">
        <v>437</v>
      </c>
      <c r="C201" s="6" t="str">
        <f>IFERROR(VLOOKUP(B201,Rankings!A:B,2,FALSE),"")</f>
        <v>HIGHLY LIKELY</v>
      </c>
      <c r="D201" s="4" t="s">
        <v>438</v>
      </c>
      <c r="E201" s="7" t="str">
        <f>IFERROR(VLOOKUP(B201,'Conditions Treated'!A:B,2,FALSE),"")</f>
        <v>Primary biliary cholangitis</v>
      </c>
      <c r="F201" s="8" t="s">
        <v>439</v>
      </c>
    </row>
    <row r="202">
      <c r="A202" s="4" t="s">
        <v>6</v>
      </c>
      <c r="B202" s="5" t="s">
        <v>440</v>
      </c>
      <c r="C202" s="6" t="str">
        <f>IFERROR(VLOOKUP(B202,Rankings!A:B,2,FALSE),"")</f>
        <v>HIGHLY LIKELY</v>
      </c>
      <c r="D202" s="4" t="s">
        <v>52</v>
      </c>
      <c r="E202" s="7" t="str">
        <f>IFERROR(VLOOKUP(B202,'Conditions Treated'!A:B,2,FALSE),"")</f>
        <v>Relapsing forms of multiple sclerosis, Primary progressive MS</v>
      </c>
      <c r="F202" s="8" t="s">
        <v>441</v>
      </c>
    </row>
    <row r="203">
      <c r="A203" s="4" t="s">
        <v>6</v>
      </c>
      <c r="B203" s="5" t="s">
        <v>442</v>
      </c>
      <c r="C203" s="6" t="str">
        <f>IFERROR(VLOOKUP(B203,Rankings!A:B,2,FALSE),"")</f>
        <v>HIGHLY LIKELY</v>
      </c>
      <c r="D203" s="4" t="s">
        <v>68</v>
      </c>
      <c r="E203" s="7" t="str">
        <f>IFERROR(VLOOKUP(B203,'Conditions Treated'!A:B,2,FALSE),"")</f>
        <v>Primary humoral immunodeficiency</v>
      </c>
      <c r="F203" s="8" t="s">
        <v>443</v>
      </c>
    </row>
    <row r="204">
      <c r="A204" s="4" t="s">
        <v>6</v>
      </c>
      <c r="B204" s="5" t="s">
        <v>444</v>
      </c>
      <c r="C204" s="6" t="str">
        <f>IFERROR(VLOOKUP(B204,Rankings!A:B,2,FALSE),"")</f>
        <v>HIGHLY LIKELY</v>
      </c>
      <c r="D204" s="4" t="s">
        <v>17</v>
      </c>
      <c r="E204" s="7" t="str">
        <f>IFERROR(VLOOKUP(B204,'Conditions Treated'!A:B,2,FALSE),"")</f>
        <v>Locally advanced basal cell carcinoma</v>
      </c>
      <c r="F204" s="8" t="s">
        <v>445</v>
      </c>
    </row>
    <row r="205">
      <c r="A205" s="4" t="s">
        <v>6</v>
      </c>
      <c r="B205" s="5" t="s">
        <v>446</v>
      </c>
      <c r="C205" s="6" t="str">
        <f>IFERROR(VLOOKUP(B205,Rankings!A:B,2,FALSE),"")</f>
        <v>HIGHLY LIKELY</v>
      </c>
      <c r="D205" s="4" t="s">
        <v>200</v>
      </c>
      <c r="E205" s="7" t="str">
        <f>IFERROR(VLOOKUP(B205,'Conditions Treated'!A:B,2,FALSE),"")</f>
        <v>Idiopathic pulmonary fibrosis, Chronic fibrosing interstitial lung diseases, Systemic sclerosis-associated interstitial lung disease</v>
      </c>
      <c r="F205" s="8" t="s">
        <v>447</v>
      </c>
    </row>
    <row r="206">
      <c r="A206" s="4" t="s">
        <v>6</v>
      </c>
      <c r="B206" s="5" t="s">
        <v>448</v>
      </c>
      <c r="C206" s="6" t="str">
        <f>IFERROR(VLOOKUP(B206,Rankings!A:B,2,FALSE),"")</f>
        <v>HIGHLY LIKELY</v>
      </c>
      <c r="D206" s="4" t="s">
        <v>17</v>
      </c>
      <c r="E206" s="7" t="str">
        <f>IFERROR(VLOOKUP(B206,'Conditions Treated'!A:B,2,FALSE),"")</f>
        <v>HER2-overexpressing breast cancer, HER2-overexpressing metastatic gastric or gastroesophageal junction adenocarcinoma</v>
      </c>
      <c r="F206" s="8" t="s">
        <v>449</v>
      </c>
    </row>
    <row r="207">
      <c r="A207" s="4" t="s">
        <v>6</v>
      </c>
      <c r="B207" s="5" t="s">
        <v>450</v>
      </c>
      <c r="C207" s="6" t="str">
        <f>IFERROR(VLOOKUP(B207,Rankings!A:B,2,FALSE),"")</f>
        <v>LIKELY</v>
      </c>
      <c r="D207" s="4" t="s">
        <v>52</v>
      </c>
      <c r="E207" s="7" t="str">
        <f>IFERROR(VLOOKUP(B207,'Conditions Treated'!A:B,2,FALSE),"")</f>
        <v>Rheumatoid arthritis, COVID-19, Alopecia areata</v>
      </c>
      <c r="F207" s="8" t="s">
        <v>451</v>
      </c>
    </row>
    <row r="208">
      <c r="A208" s="4" t="s">
        <v>6</v>
      </c>
      <c r="B208" s="5" t="s">
        <v>452</v>
      </c>
      <c r="C208" s="6" t="str">
        <f>IFERROR(VLOOKUP(B208,Rankings!A:B,2,FALSE),"")</f>
        <v>HIGHLY LIKELY</v>
      </c>
      <c r="D208" s="4" t="s">
        <v>17</v>
      </c>
      <c r="E208" s="7" t="str">
        <f>IFERROR(VLOOKUP(B208,'Conditions Treated'!A:B,2,FALSE),"")</f>
        <v>Acute lymphoblastic leukemia</v>
      </c>
      <c r="F208" s="8" t="s">
        <v>453</v>
      </c>
    </row>
    <row r="209">
      <c r="A209" s="4" t="s">
        <v>6</v>
      </c>
      <c r="B209" s="5" t="s">
        <v>454</v>
      </c>
      <c r="C209" s="6" t="str">
        <f>IFERROR(VLOOKUP(B209,Rankings!A:B,2,FALSE),"")</f>
        <v>HIGHLY LIKELY</v>
      </c>
      <c r="D209" s="4" t="s">
        <v>11</v>
      </c>
      <c r="E209" s="7" t="str">
        <f>IFERROR(VLOOKUP(B209,'Conditions Treated'!A:B,2,FALSE),"")</f>
        <v>Polyneuropathy of hereditary transthyretin-mediated amyloidosis</v>
      </c>
      <c r="F209" s="8" t="s">
        <v>455</v>
      </c>
    </row>
    <row r="210">
      <c r="A210" s="4" t="s">
        <v>6</v>
      </c>
      <c r="B210" s="5" t="s">
        <v>456</v>
      </c>
      <c r="C210" s="6" t="str">
        <f>IFERROR(VLOOKUP(B210,Rankings!A:B,2,FALSE),"")</f>
        <v>HIGHLY LIKELY</v>
      </c>
      <c r="D210" s="4" t="s">
        <v>17</v>
      </c>
      <c r="E210" s="7" t="str">
        <f>IFERROR(VLOOKUP(B210,'Conditions Treated'!A:B,2,FALSE),"")</f>
        <v>HER2-overexpressing breast cancer, HER2-overexpressing metastatic gastric or gastroesophageal junction adenocarcinoma</v>
      </c>
      <c r="F210" s="8" t="s">
        <v>457</v>
      </c>
    </row>
    <row r="211">
      <c r="A211" s="4" t="s">
        <v>6</v>
      </c>
      <c r="B211" s="5" t="s">
        <v>458</v>
      </c>
      <c r="C211" s="6" t="str">
        <f>IFERROR(VLOOKUP(B211,Rankings!A:B,2,FALSE),"")</f>
        <v>HIGHLY LIKELY</v>
      </c>
      <c r="D211" s="4" t="s">
        <v>17</v>
      </c>
      <c r="E211" s="7" t="str">
        <f>IFERROR(VLOOKUP(B211,'Conditions Treated'!A:B,2,FALSE),"")</f>
        <v>Acute myeloid leukemia</v>
      </c>
      <c r="F211" s="8" t="s">
        <v>459</v>
      </c>
    </row>
    <row r="212">
      <c r="A212" s="4" t="s">
        <v>6</v>
      </c>
      <c r="B212" s="5" t="s">
        <v>460</v>
      </c>
      <c r="C212" s="6" t="str">
        <f>IFERROR(VLOOKUP(B212,Rankings!A:B,2,FALSE),"")</f>
        <v>HIGHLY LIKELY</v>
      </c>
      <c r="D212" s="4" t="s">
        <v>17</v>
      </c>
      <c r="E212" s="7" t="str">
        <f>IFERROR(VLOOKUP(B212,'Conditions Treated'!A:B,2,FALSE),"")</f>
        <v>Melanoma, Non-Small Cell Lung Cancer, Malignant Pleural Mesothelioma, Renal Cell Carcinoma, Classical Hodgkin Lymphoma, Squamous Cell Carcinoma of the Head and Neck, Urothelial Carcinoma, Colorectal Cancer, Hepatocellular Carcinoma, Esophageal Cancer, Gastric Cancer, Gastroesophageal Junction Cancer, Esophageal Adenocarcinoma</v>
      </c>
      <c r="F212" s="8" t="s">
        <v>461</v>
      </c>
    </row>
    <row r="213">
      <c r="A213" s="4" t="s">
        <v>6</v>
      </c>
      <c r="B213" s="5" t="s">
        <v>462</v>
      </c>
      <c r="C213" s="6" t="str">
        <f>IFERROR(VLOOKUP(B213,Rankings!A:B,2,FALSE),"")</f>
        <v>HIGHLY LIKELY</v>
      </c>
      <c r="D213" s="4" t="s">
        <v>20</v>
      </c>
      <c r="E213" s="7" t="str">
        <f>IFERROR(VLOOKUP(B213,'Conditions Treated'!A:B,2,FALSE),"")</f>
        <v>Pulmonary arterial hypertension</v>
      </c>
      <c r="F213" s="8" t="s">
        <v>463</v>
      </c>
    </row>
    <row r="214">
      <c r="A214" s="4" t="s">
        <v>6</v>
      </c>
      <c r="B214" s="5" t="s">
        <v>464</v>
      </c>
      <c r="C214" s="6" t="str">
        <f>IFERROR(VLOOKUP(B214,Rankings!A:B,2,FALSE),"")</f>
        <v>LIKELY</v>
      </c>
      <c r="D214" s="4" t="s">
        <v>52</v>
      </c>
      <c r="E214" s="7" t="str">
        <f>IFERROR(VLOOKUP(B214,'Conditions Treated'!A:B,2,FALSE),"")</f>
        <v>Rheumatoid arthritis, Polyarticular juvenile idiopathic arthritis, Psoriatic arthritis, Prophylaxis of acute graft versus host disease</v>
      </c>
      <c r="F214" s="8" t="s">
        <v>465</v>
      </c>
    </row>
    <row r="215">
      <c r="A215" s="4" t="s">
        <v>6</v>
      </c>
      <c r="B215" s="5" t="s">
        <v>466</v>
      </c>
      <c r="C215" s="6" t="str">
        <f>IFERROR(VLOOKUP(B215,Rankings!A:B,2,FALSE),"")</f>
        <v>HIGHLY LIKELY</v>
      </c>
      <c r="D215" s="4" t="s">
        <v>20</v>
      </c>
      <c r="E215" s="7" t="str">
        <f>IFERROR(VLOOKUP(B215,'Conditions Treated'!A:B,2,FALSE),"")</f>
        <v>Pulmonary arterial hypertension</v>
      </c>
      <c r="F215" s="8" t="s">
        <v>467</v>
      </c>
    </row>
    <row r="216">
      <c r="A216" s="4" t="s">
        <v>6</v>
      </c>
      <c r="B216" s="5" t="s">
        <v>468</v>
      </c>
      <c r="C216" s="6" t="str">
        <f>IFERROR(VLOOKUP(B216,Rankings!A:B,2,FALSE),"")</f>
        <v>HIGHLY LIKELY</v>
      </c>
      <c r="D216" s="4" t="s">
        <v>11</v>
      </c>
      <c r="E216" s="7" t="str">
        <f>IFERROR(VLOOKUP(B216,'Conditions Treated'!A:B,2,FALSE),"")</f>
        <v>Cystic fibrosis</v>
      </c>
      <c r="F216" s="8" t="s">
        <v>469</v>
      </c>
    </row>
    <row r="217">
      <c r="A217" s="4" t="s">
        <v>6</v>
      </c>
      <c r="B217" s="5" t="s">
        <v>470</v>
      </c>
      <c r="C217" s="6" t="str">
        <f>IFERROR(VLOOKUP(B217,Rankings!A:B,2,FALSE),"")</f>
        <v>HIGHLY LIKELY</v>
      </c>
      <c r="D217" s="4" t="s">
        <v>11</v>
      </c>
      <c r="E217" s="7" t="str">
        <f>IFERROR(VLOOKUP(B217,'Conditions Treated'!A:B,2,FALSE),"")</f>
        <v>Hereditary angioedema</v>
      </c>
      <c r="F217" s="8" t="s">
        <v>471</v>
      </c>
    </row>
    <row r="218">
      <c r="A218" s="4" t="s">
        <v>6</v>
      </c>
      <c r="B218" s="5" t="s">
        <v>472</v>
      </c>
      <c r="C218" s="6" t="str">
        <f>IFERROR(VLOOKUP(B218,Rankings!A:B,2,FALSE),"")</f>
        <v>HIGHLY LIKELY</v>
      </c>
      <c r="D218" s="4" t="s">
        <v>14</v>
      </c>
      <c r="E218" s="7" t="str">
        <f>IFERROR(VLOOKUP(B218,'Conditions Treated'!A:B,2,FALSE),"")</f>
        <v>Sickle cell disease</v>
      </c>
      <c r="F218" s="8" t="s">
        <v>473</v>
      </c>
    </row>
    <row r="219">
      <c r="A219" s="4" t="s">
        <v>6</v>
      </c>
      <c r="B219" s="5" t="s">
        <v>474</v>
      </c>
      <c r="C219" s="6" t="str">
        <f>IFERROR(VLOOKUP(B219,Rankings!A:B,2,FALSE),"")</f>
        <v>HIGHLY LIKELY</v>
      </c>
      <c r="D219" s="4" t="s">
        <v>304</v>
      </c>
      <c r="E219" s="7" t="str">
        <f>IFERROR(VLOOKUP(B219,'Conditions Treated'!A:B,2,FALSE),"")</f>
        <v>Neurotrophic keratitis</v>
      </c>
      <c r="F219" s="8" t="s">
        <v>475</v>
      </c>
    </row>
    <row r="220">
      <c r="A220" s="4" t="s">
        <v>6</v>
      </c>
      <c r="B220" s="5" t="s">
        <v>476</v>
      </c>
      <c r="C220" s="6" t="str">
        <f>IFERROR(VLOOKUP(B220,Rankings!A:B,2,FALSE),"")</f>
        <v>HIGHLY LIKELY</v>
      </c>
      <c r="D220" s="4" t="s">
        <v>11</v>
      </c>
      <c r="E220" s="7" t="str">
        <f>IFERROR(VLOOKUP(B220,'Conditions Treated'!A:B,2,FALSE),"")</f>
        <v>Primary hyperoxaluria type 1</v>
      </c>
      <c r="F220" s="8" t="s">
        <v>477</v>
      </c>
    </row>
    <row r="221">
      <c r="A221" s="4" t="s">
        <v>6</v>
      </c>
      <c r="B221" s="5" t="s">
        <v>478</v>
      </c>
      <c r="C221" s="6" t="str">
        <f>IFERROR(VLOOKUP(B221,Rankings!A:B,2,FALSE),"")</f>
        <v>HIGHLY LIKELY</v>
      </c>
      <c r="D221" s="4" t="s">
        <v>17</v>
      </c>
      <c r="E221" s="7" t="str">
        <f>IFERROR(VLOOKUP(B221,'Conditions Treated'!A:B,2,FALSE),"")</f>
        <v>Locally advanced or metastatic urothelial cancer</v>
      </c>
      <c r="F221" s="8" t="s">
        <v>479</v>
      </c>
    </row>
    <row r="222">
      <c r="A222" s="4" t="s">
        <v>6</v>
      </c>
      <c r="B222" s="5" t="s">
        <v>480</v>
      </c>
      <c r="C222" s="6" t="str">
        <f>IFERROR(VLOOKUP(B222,Rankings!A:B,2,FALSE),"")</f>
        <v>HIGHLY LIKELY</v>
      </c>
      <c r="D222" s="4" t="s">
        <v>11</v>
      </c>
      <c r="E222" s="7" t="str">
        <f>IFERROR(VLOOKUP(B222,'Conditions Treated'!A:B,2,FALSE),"")</f>
        <v>Phenylketonuria</v>
      </c>
      <c r="F222" s="8" t="s">
        <v>481</v>
      </c>
    </row>
    <row r="223">
      <c r="A223" s="4" t="s">
        <v>6</v>
      </c>
      <c r="B223" s="5" t="s">
        <v>482</v>
      </c>
      <c r="C223" s="6" t="str">
        <f>IFERROR(VLOOKUP(B223,Rankings!A:B,2,FALSE),"")</f>
        <v>HIGHLY LIKELY</v>
      </c>
      <c r="D223" s="4" t="s">
        <v>68</v>
      </c>
      <c r="E223" s="7" t="str">
        <f>IFERROR(VLOOKUP(B223,'Conditions Treated'!A:B,2,FALSE),"")</f>
        <v>Immune Thrombocytopenia, Chronic inflammatory demyelinating polyneuropathy</v>
      </c>
      <c r="F223" s="8" t="s">
        <v>483</v>
      </c>
    </row>
    <row r="224">
      <c r="A224" s="4" t="s">
        <v>6</v>
      </c>
      <c r="B224" s="5" t="s">
        <v>484</v>
      </c>
      <c r="C224" s="6" t="str">
        <f>IFERROR(VLOOKUP(B224,Rankings!A:B,2,FALSE),"")</f>
        <v>HIGHLY LIKELY</v>
      </c>
      <c r="D224" s="4" t="s">
        <v>17</v>
      </c>
      <c r="E224" s="7" t="str">
        <f>IFERROR(VLOOKUP(B224,'Conditions Treated'!A:B,2,FALSE),"")</f>
        <v>Cholangiocarcinoma, Myeloid/Lymphoid Neoplasms with FGFR1 rearrangement</v>
      </c>
      <c r="F224" s="8" t="s">
        <v>485</v>
      </c>
    </row>
    <row r="225">
      <c r="A225" s="4" t="s">
        <v>6</v>
      </c>
      <c r="B225" s="5" t="s">
        <v>486</v>
      </c>
      <c r="C225" s="6" t="str">
        <f>IFERROR(VLOOKUP(B225,Rankings!A:B,2,FALSE),"")</f>
        <v>HIGHLY LIKELY</v>
      </c>
      <c r="D225" s="4" t="s">
        <v>17</v>
      </c>
      <c r="E225" s="7" t="str">
        <f>IFERROR(VLOOKUP(B225,'Conditions Treated'!A:B,2,FALSE),"")</f>
        <v>HER2-positive metastatic breast cancer, HER2-positive locally advanced, inflammatory, or early stage breast cancer</v>
      </c>
      <c r="F225" s="8" t="s">
        <v>487</v>
      </c>
    </row>
    <row r="226">
      <c r="A226" s="4" t="s">
        <v>6</v>
      </c>
      <c r="B226" s="5" t="s">
        <v>488</v>
      </c>
      <c r="C226" s="6" t="str">
        <f>IFERROR(VLOOKUP(B226,Rankings!A:B,2,FALSE),"")</f>
        <v>UNLIKELY</v>
      </c>
      <c r="D226" s="4" t="s">
        <v>266</v>
      </c>
      <c r="E226" s="7" t="str">
        <f>IFERROR(VLOOKUP(B226,'Conditions Treated'!A:B,2,FALSE),"")</f>
        <v>Irritable bowel syndrome, Acute enterocolitis, Duodenal ulcer</v>
      </c>
      <c r="F226" s="8" t="s">
        <v>489</v>
      </c>
    </row>
    <row r="227">
      <c r="A227" s="4" t="s">
        <v>6</v>
      </c>
      <c r="B227" s="5" t="s">
        <v>490</v>
      </c>
      <c r="C227" s="6" t="str">
        <f>IFERROR(VLOOKUP(B227,Rankings!A:B,2,FALSE),"")</f>
        <v>HIGHLY LIKELY</v>
      </c>
      <c r="D227" s="4" t="s">
        <v>17</v>
      </c>
      <c r="E227" s="7" t="str">
        <f>IFERROR(VLOOKUP(B227,'Conditions Treated'!A:B,2,FALSE),"")</f>
        <v>Hormone receptor (HR)-positive, human epidermal growth factor receptor 2 (HER2)-negative, PIK3CA-mutated, advanced or metastatic breast cancer</v>
      </c>
      <c r="F227" s="8" t="s">
        <v>491</v>
      </c>
    </row>
    <row r="228">
      <c r="A228" s="4" t="s">
        <v>6</v>
      </c>
      <c r="B228" s="5" t="s">
        <v>492</v>
      </c>
      <c r="C228" s="6" t="str">
        <f>IFERROR(VLOOKUP(B228,Rankings!A:B,2,FALSE),"")</f>
        <v>HIGHLY LIKELY</v>
      </c>
      <c r="D228" s="4" t="s">
        <v>52</v>
      </c>
      <c r="E228" s="7" t="str">
        <f>IFERROR(VLOOKUP(B228,'Conditions Treated'!A:B,2,FALSE),"")</f>
        <v>Relapsing forms of multiple sclerosis</v>
      </c>
      <c r="F228" s="8" t="s">
        <v>493</v>
      </c>
    </row>
    <row r="229">
      <c r="A229" s="4" t="s">
        <v>6</v>
      </c>
      <c r="B229" s="5" t="s">
        <v>494</v>
      </c>
      <c r="C229" s="6" t="str">
        <f>IFERROR(VLOOKUP(B229,Rankings!A:B,2,FALSE),"")</f>
        <v>HIGHLY LIKELY</v>
      </c>
      <c r="D229" s="4" t="s">
        <v>495</v>
      </c>
      <c r="E229" s="7" t="str">
        <f>IFERROR(VLOOKUP(B229,'Conditions Treated'!A:B,2,FALSE),"")</f>
        <v>Multiple myeloma, AIDS-related Kaposi sarcoma</v>
      </c>
      <c r="F229" s="8" t="s">
        <v>496</v>
      </c>
    </row>
    <row r="230">
      <c r="A230" s="4" t="s">
        <v>6</v>
      </c>
      <c r="B230" s="5" t="s">
        <v>497</v>
      </c>
      <c r="C230" s="6" t="str">
        <f>IFERROR(VLOOKUP(B230,Rankings!A:B,2,FALSE),"")</f>
        <v>HIGHLY LIKELY</v>
      </c>
      <c r="D230" s="4" t="s">
        <v>17</v>
      </c>
      <c r="E230" s="7" t="str">
        <f>IFERROR(VLOOKUP(B230,'Conditions Treated'!A:B,2,FALSE),"")</f>
        <v>Relapsed or refractory mycosis fungoides or Sézary syndrome</v>
      </c>
      <c r="F230" s="8" t="s">
        <v>498</v>
      </c>
    </row>
    <row r="231">
      <c r="A231" s="4" t="s">
        <v>6</v>
      </c>
      <c r="B231" s="5" t="s">
        <v>499</v>
      </c>
      <c r="C231" s="6" t="str">
        <f>IFERROR(VLOOKUP(B231,Rankings!A:B,2,FALSE),"")</f>
        <v>HIGHLY LIKELY</v>
      </c>
      <c r="D231" s="4" t="s">
        <v>11</v>
      </c>
      <c r="E231" s="7" t="str">
        <f>IFERROR(VLOOKUP(B231,'Conditions Treated'!A:B,2,FALSE),"")</f>
        <v>Nephropathic cystinosis</v>
      </c>
      <c r="F231" s="8" t="s">
        <v>500</v>
      </c>
    </row>
    <row r="232">
      <c r="A232" s="4" t="s">
        <v>6</v>
      </c>
      <c r="B232" s="5" t="s">
        <v>501</v>
      </c>
      <c r="C232" s="6" t="str">
        <f>IFERROR(VLOOKUP(B232,Rankings!A:B,2,FALSE),"")</f>
        <v>HIGHLY LIKELY</v>
      </c>
      <c r="D232" s="4" t="s">
        <v>14</v>
      </c>
      <c r="E232" s="7" t="str">
        <f>IFERROR(VLOOKUP(B232,'Conditions Treated'!A:B,2,FALSE),"")</f>
        <v>Factor IX deficiency</v>
      </c>
      <c r="F232" s="8" t="s">
        <v>502</v>
      </c>
    </row>
    <row r="233">
      <c r="A233" s="4" t="s">
        <v>6</v>
      </c>
      <c r="B233" s="5" t="s">
        <v>503</v>
      </c>
      <c r="C233" s="6" t="str">
        <f>IFERROR(VLOOKUP(B233,Rankings!A:B,2,FALSE),"")</f>
        <v>HIGHLY LIKELY</v>
      </c>
      <c r="D233" s="4" t="s">
        <v>11</v>
      </c>
      <c r="E233" s="7" t="str">
        <f>IFERROR(VLOOKUP(B233,'Conditions Treated'!A:B,2,FALSE),"")</f>
        <v>Emphysema due to deficiency of alpha 1 -proteinase inhibitor</v>
      </c>
      <c r="F233" s="8" t="s">
        <v>504</v>
      </c>
    </row>
    <row r="234">
      <c r="A234" s="4" t="s">
        <v>6</v>
      </c>
      <c r="B234" s="5" t="s">
        <v>505</v>
      </c>
      <c r="C234" s="6" t="str">
        <f>IFERROR(VLOOKUP(B234,Rankings!A:B,2,FALSE),"")</f>
        <v>HIGHLY LIKELY</v>
      </c>
      <c r="D234" s="4" t="s">
        <v>11</v>
      </c>
      <c r="E234" s="7" t="str">
        <f>IFERROR(VLOOKUP(B234,'Conditions Treated'!A:B,2,FALSE),"")</f>
        <v>Emphysema due to severe hereditary deficiency of Alpha1-PI</v>
      </c>
      <c r="F234" s="8" t="s">
        <v>506</v>
      </c>
    </row>
    <row r="235">
      <c r="A235" s="4" t="s">
        <v>6</v>
      </c>
      <c r="B235" s="5" t="s">
        <v>507</v>
      </c>
      <c r="C235" s="6" t="str">
        <f>IFERROR(VLOOKUP(B235,Rankings!A:B,2,FALSE),"")</f>
        <v>HIGHLY LIKELY</v>
      </c>
      <c r="D235" s="4" t="s">
        <v>14</v>
      </c>
      <c r="E235" s="7" t="str">
        <f>IFERROR(VLOOKUP(B235,'Conditions Treated'!A:B,2,FALSE),"")</f>
        <v>Thrombocytopenia in chronic immune (idiopathic) thrombocytopenia, Thrombocytopenia in patients with chronic hepatitis C, Patients with severe aplastic anemia</v>
      </c>
      <c r="F235" s="8" t="s">
        <v>508</v>
      </c>
    </row>
    <row r="236">
      <c r="A236" s="4" t="s">
        <v>6</v>
      </c>
      <c r="B236" s="5" t="s">
        <v>509</v>
      </c>
      <c r="C236" s="6" t="str">
        <f>IFERROR(VLOOKUP(B236,Rankings!A:B,2,FALSE),"")</f>
        <v>HIGHLY LIKELY</v>
      </c>
      <c r="D236" s="4" t="s">
        <v>17</v>
      </c>
      <c r="E236" s="7" t="str">
        <f>IFERROR(VLOOKUP(B236,'Conditions Treated'!A:B,2,FALSE),"")</f>
        <v>Asymptomatic or minimally symptomatic metastatic castrate-resistant prostate cancer</v>
      </c>
      <c r="F236" s="8" t="s">
        <v>510</v>
      </c>
    </row>
    <row r="237">
      <c r="A237" s="4" t="s">
        <v>6</v>
      </c>
      <c r="B237" s="5" t="s">
        <v>511</v>
      </c>
      <c r="C237" s="6" t="str">
        <f>IFERROR(VLOOKUP(B237,Rankings!A:B,2,FALSE),"")</f>
        <v>HIGHLY LIKELY</v>
      </c>
      <c r="D237" s="4" t="s">
        <v>17</v>
      </c>
      <c r="E237" s="7" t="str">
        <f>IFERROR(VLOOKUP(B237,'Conditions Treated'!A:B,2,FALSE),"")</f>
        <v>Advanced gastrointestinal stromal tumor</v>
      </c>
      <c r="F237" s="8" t="s">
        <v>512</v>
      </c>
    </row>
    <row r="238">
      <c r="A238" s="4" t="s">
        <v>6</v>
      </c>
      <c r="B238" s="5" t="s">
        <v>513</v>
      </c>
      <c r="C238" s="6" t="str">
        <f>IFERROR(VLOOKUP(B238,Rankings!A:B,2,FALSE),"")</f>
        <v>HIGHLY LIKELY</v>
      </c>
      <c r="D238" s="4" t="s">
        <v>57</v>
      </c>
      <c r="E238" s="7" t="str">
        <f>IFERROR(VLOOKUP(B238,'Conditions Treated'!A:B,2,FALSE),"")</f>
        <v>Amyotrophic lateral sclerosis</v>
      </c>
      <c r="F238" s="8" t="s">
        <v>514</v>
      </c>
    </row>
    <row r="239">
      <c r="A239" s="4" t="s">
        <v>6</v>
      </c>
      <c r="B239" s="5" t="s">
        <v>515</v>
      </c>
      <c r="C239" s="6" t="str">
        <f>IFERROR(VLOOKUP(B239,Rankings!A:B,2,FALSE),"")</f>
        <v>HIGHLY LIKELY</v>
      </c>
      <c r="D239" s="4" t="s">
        <v>11</v>
      </c>
      <c r="E239" s="7" t="str">
        <f>IFERROR(VLOOKUP(B239,'Conditions Treated'!A:B,2,FALSE),"")</f>
        <v>Urea cycle disorders</v>
      </c>
      <c r="F239" s="8" t="s">
        <v>516</v>
      </c>
    </row>
    <row r="240">
      <c r="A240" s="4" t="s">
        <v>6</v>
      </c>
      <c r="B240" s="5" t="s">
        <v>517</v>
      </c>
      <c r="C240" s="6" t="str">
        <f>IFERROR(VLOOKUP(B240,Rankings!A:B,2,FALSE),"")</f>
        <v>HIGHLY LIKELY</v>
      </c>
      <c r="D240" s="4" t="s">
        <v>52</v>
      </c>
      <c r="E240" s="7" t="str">
        <f>IFERROR(VLOOKUP(B240,'Conditions Treated'!A:B,2,FALSE),"")</f>
        <v>Relapsing forms of multiple sclerosis</v>
      </c>
      <c r="F240" s="8" t="s">
        <v>518</v>
      </c>
    </row>
    <row r="241">
      <c r="A241" s="4" t="s">
        <v>6</v>
      </c>
      <c r="B241" s="5" t="s">
        <v>519</v>
      </c>
      <c r="C241" s="6" t="str">
        <f>IFERROR(VLOOKUP(B241,Rankings!A:B,2,FALSE),"")</f>
        <v>HIGHLY LIKELY</v>
      </c>
      <c r="D241" s="4" t="s">
        <v>14</v>
      </c>
      <c r="E241" s="7" t="str">
        <f>IFERROR(VLOOKUP(B241,'Conditions Treated'!A:B,2,FALSE),"")</f>
        <v>Anemia in beta thalassemia, Anemia in myelodysplastic syndromes</v>
      </c>
      <c r="F241" s="8" t="s">
        <v>520</v>
      </c>
    </row>
    <row r="242">
      <c r="A242" s="4" t="s">
        <v>6</v>
      </c>
      <c r="B242" s="4" t="s">
        <v>521</v>
      </c>
      <c r="C242" s="4" t="s">
        <v>77</v>
      </c>
      <c r="D242" s="4" t="s">
        <v>64</v>
      </c>
      <c r="E242" s="4" t="s">
        <v>522</v>
      </c>
      <c r="F242" s="8" t="s">
        <v>523</v>
      </c>
    </row>
    <row r="243">
      <c r="A243" s="4" t="s">
        <v>6</v>
      </c>
      <c r="B243" s="5" t="s">
        <v>524</v>
      </c>
      <c r="C243" s="6" t="str">
        <f>IFERROR(VLOOKUP(B243,Rankings!A:B,2,FALSE),"")</f>
        <v>HIGHLY LIKELY</v>
      </c>
      <c r="D243" s="4" t="s">
        <v>14</v>
      </c>
      <c r="E243" s="7" t="str">
        <f>IFERROR(VLOOKUP(B243,'Conditions Treated'!A:B,2,FALSE),"")</f>
        <v>Hemophilia A</v>
      </c>
      <c r="F243" s="8" t="s">
        <v>525</v>
      </c>
    </row>
    <row r="244">
      <c r="A244" s="4" t="s">
        <v>6</v>
      </c>
      <c r="B244" s="5" t="s">
        <v>526</v>
      </c>
      <c r="C244" s="6" t="str">
        <f>IFERROR(VLOOKUP(B244,Rankings!A:B,2,FALSE),"")</f>
        <v>HIGHLY LIKELY</v>
      </c>
      <c r="D244" s="4" t="s">
        <v>20</v>
      </c>
      <c r="E244" s="7" t="str">
        <f>IFERROR(VLOOKUP(B244,'Conditions Treated'!A:B,2,FALSE),"")</f>
        <v>Pulmonary arterial hypertension</v>
      </c>
      <c r="F244" s="8" t="s">
        <v>527</v>
      </c>
    </row>
    <row r="245">
      <c r="A245" s="4" t="s">
        <v>6</v>
      </c>
      <c r="B245" s="5" t="s">
        <v>528</v>
      </c>
      <c r="C245" s="6" t="str">
        <f>IFERROR(VLOOKUP(B245,Rankings!A:B,2,FALSE),"")</f>
        <v>LIKELY</v>
      </c>
      <c r="D245" s="4" t="s">
        <v>52</v>
      </c>
      <c r="E245" s="7" t="str">
        <f>IFERROR(VLOOKUP(B245,'Conditions Treated'!A:B,2,FALSE),"")</f>
        <v>Crohn's Disease, Ulcerative Colitis, Rheumatoid Arthritis, Ankylosing Spondylitis, Psoriatic Arthritis, Plaque Psoriasis</v>
      </c>
      <c r="F245" s="8" t="s">
        <v>529</v>
      </c>
    </row>
    <row r="246">
      <c r="A246" s="4" t="s">
        <v>6</v>
      </c>
      <c r="B246" s="5" t="s">
        <v>530</v>
      </c>
      <c r="C246" s="6" t="str">
        <f>IFERROR(VLOOKUP(B246,Rankings!A:B,2,FALSE),"")</f>
        <v>HIGHLY LIKELY</v>
      </c>
      <c r="D246" s="4" t="s">
        <v>17</v>
      </c>
      <c r="E246" s="7" t="str">
        <f>IFERROR(VLOOKUP(B246,'Conditions Treated'!A:B,2,FALSE),"")</f>
        <v>RET Fusion-Positive Non-Small Cell Lung Cancer, RET-Mutant Medullary Thyroid Cancer, RET Fusion-Positive Thyroid Cancer, Other RET Fusion-Positive Solid Tumors</v>
      </c>
      <c r="F246" s="8" t="s">
        <v>531</v>
      </c>
    </row>
    <row r="247">
      <c r="A247" s="4" t="s">
        <v>6</v>
      </c>
      <c r="B247" s="5" t="s">
        <v>532</v>
      </c>
      <c r="C247" s="6" t="str">
        <f>IFERROR(VLOOKUP(B247,Rankings!A:B,2,FALSE),"")</f>
        <v>HIGHLY LIKELY</v>
      </c>
      <c r="D247" s="4" t="s">
        <v>17</v>
      </c>
      <c r="E247" s="7" t="str">
        <f>IFERROR(VLOOKUP(B247,'Conditions Treated'!A:B,2,FALSE),"")</f>
        <v>Multiple myeloma, Transfusion-dependent anemia due to myelodysplastic syndromes, Mantle cell lymphoma, Previously treated follicular lymphoma, Previously treated marginal zone lymphoma</v>
      </c>
      <c r="F247" s="8" t="s">
        <v>533</v>
      </c>
    </row>
    <row r="248">
      <c r="A248" s="4" t="s">
        <v>6</v>
      </c>
      <c r="B248" s="5" t="s">
        <v>534</v>
      </c>
      <c r="C248" s="6" t="str">
        <f>IFERROR(VLOOKUP(B248,Rankings!A:B,2,FALSE),"")</f>
        <v>HIGHLY LIKELY</v>
      </c>
      <c r="D248" s="4" t="s">
        <v>52</v>
      </c>
      <c r="E248" s="7" t="str">
        <f>IFERROR(VLOOKUP(B248,'Conditions Treated'!A:B,2,FALSE),"")</f>
        <v>Chronic graft-versus-host disease</v>
      </c>
      <c r="F248" s="8" t="s">
        <v>535</v>
      </c>
    </row>
    <row r="249">
      <c r="A249" s="4" t="s">
        <v>6</v>
      </c>
      <c r="B249" s="5" t="s">
        <v>536</v>
      </c>
      <c r="C249" s="6" t="str">
        <f>IFERROR(VLOOKUP(B249,Rankings!A:B,2,FALSE),"")</f>
        <v>LIKELY</v>
      </c>
      <c r="D249" s="4" t="s">
        <v>52</v>
      </c>
      <c r="E249" s="7" t="str">
        <f>IFERROR(VLOOKUP(B249,'Conditions Treated'!A:B,2,FALSE),"")</f>
        <v>Rheumatoid arthritis, Psoriatic arthritis, Atopic dermatitis, Ulcerative colitis, Crohn’s disease, Ankylosing spondylitis, Non-radiographic axial spondyloarthritis, Polyarticular juvenile idiopathic arthritis</v>
      </c>
      <c r="F249" s="8" t="s">
        <v>537</v>
      </c>
    </row>
    <row r="250">
      <c r="A250" s="4" t="s">
        <v>6</v>
      </c>
      <c r="B250" s="5" t="s">
        <v>538</v>
      </c>
      <c r="C250" s="6" t="str">
        <f>IFERROR(VLOOKUP(B250,Rankings!A:B,2,FALSE),"")</f>
        <v>HIGHLY LIKELY</v>
      </c>
      <c r="D250" s="4" t="s">
        <v>211</v>
      </c>
      <c r="E250" s="7" t="str">
        <f>IFERROR(VLOOKUP(B250,'Conditions Treated'!A:B,2,FALSE),"")</f>
        <v>Primary non-familial hyperlipidemia, Homozygous familial hypercholesterolemia</v>
      </c>
      <c r="F250" s="8" t="s">
        <v>539</v>
      </c>
    </row>
    <row r="251">
      <c r="A251" s="4" t="s">
        <v>6</v>
      </c>
      <c r="B251" s="5" t="s">
        <v>540</v>
      </c>
      <c r="C251" s="6" t="str">
        <f>IFERROR(VLOOKUP(B251,Rankings!A:B,2,FALSE),"")</f>
        <v>HIGHLY LIKELY</v>
      </c>
      <c r="D251" s="4" t="s">
        <v>17</v>
      </c>
      <c r="E251" s="7" t="str">
        <f>IFERROR(VLOOKUP(B251,'Conditions Treated'!A:B,2,FALSE),"")</f>
        <v>ROS1-positive metastatic non-small cell lung cancer, NTRK Gene Fusion-Positive Solid Tumors</v>
      </c>
      <c r="F251" s="8" t="s">
        <v>541</v>
      </c>
    </row>
    <row r="252">
      <c r="A252" s="4" t="s">
        <v>6</v>
      </c>
      <c r="B252" s="5" t="s">
        <v>542</v>
      </c>
      <c r="C252" s="6" t="str">
        <f>IFERROR(VLOOKUP(B252,Rankings!A:B,2,FALSE),"")</f>
        <v>HIGHLY LIKELY</v>
      </c>
      <c r="D252" s="4" t="s">
        <v>17</v>
      </c>
      <c r="E252" s="7" t="str">
        <f>IFERROR(VLOOKUP(B252,'Conditions Treated'!A:B,2,FALSE),"")</f>
        <v>Ovarian cancer, Prostate cancer</v>
      </c>
      <c r="F252" s="8" t="s">
        <v>543</v>
      </c>
    </row>
    <row r="253">
      <c r="A253" s="4" t="s">
        <v>6</v>
      </c>
      <c r="B253" s="5" t="s">
        <v>544</v>
      </c>
      <c r="C253" s="6" t="str">
        <f>IFERROR(VLOOKUP(B253,Rankings!A:B,2,FALSE),"")</f>
        <v>HIGHLY LIKELY</v>
      </c>
      <c r="D253" s="4" t="s">
        <v>11</v>
      </c>
      <c r="E253" s="7" t="str">
        <f>IFERROR(VLOOKUP(B253,'Conditions Treated'!A:B,2,FALSE),"")</f>
        <v>Hereditary angioedema</v>
      </c>
      <c r="F253" s="8" t="s">
        <v>545</v>
      </c>
    </row>
    <row r="254">
      <c r="A254" s="4" t="s">
        <v>6</v>
      </c>
      <c r="B254" s="4" t="s">
        <v>546</v>
      </c>
      <c r="C254" s="4" t="s">
        <v>47</v>
      </c>
      <c r="D254" s="4" t="s">
        <v>48</v>
      </c>
      <c r="E254" s="4" t="s">
        <v>251</v>
      </c>
      <c r="F254" s="8" t="s">
        <v>547</v>
      </c>
    </row>
    <row r="255">
      <c r="A255" s="4" t="s">
        <v>6</v>
      </c>
      <c r="B255" s="5" t="s">
        <v>548</v>
      </c>
      <c r="C255" s="6" t="str">
        <f>IFERROR(VLOOKUP(B255,Rankings!A:B,2,FALSE),"")</f>
        <v>HIGHLY LIKELY</v>
      </c>
      <c r="D255" s="4" t="s">
        <v>17</v>
      </c>
      <c r="E255" s="7" t="str">
        <f>IFERROR(VLOOKUP(B255,'Conditions Treated'!A:B,2,FALSE),"")</f>
        <v>Newly diagnosed acute myeloid leukemia, Aggressive systemic mastocytosis</v>
      </c>
      <c r="F255" s="8" t="s">
        <v>549</v>
      </c>
    </row>
    <row r="256">
      <c r="A256" s="4" t="s">
        <v>6</v>
      </c>
      <c r="B256" s="5" t="s">
        <v>550</v>
      </c>
      <c r="C256" s="6" t="str">
        <f>IFERROR(VLOOKUP(B256,Rankings!A:B,2,FALSE),"")</f>
        <v>LIKELY</v>
      </c>
      <c r="D256" s="4" t="s">
        <v>57</v>
      </c>
      <c r="E256" s="7" t="str">
        <f>IFERROR(VLOOKUP(B256,'Conditions Treated'!A:B,2,FALSE),"")</f>
        <v>Refractory Complex Partial Seizures, Infantile Spasms</v>
      </c>
      <c r="F256" s="8" t="s">
        <v>551</v>
      </c>
    </row>
    <row r="257">
      <c r="A257" s="4" t="s">
        <v>6</v>
      </c>
      <c r="B257" s="5" t="s">
        <v>552</v>
      </c>
      <c r="C257" s="6" t="str">
        <f>IFERROR(VLOOKUP(B257,Rankings!A:B,2,FALSE),"")</f>
        <v>HIGHLY LIKELY</v>
      </c>
      <c r="D257" s="4" t="s">
        <v>211</v>
      </c>
      <c r="E257" s="7" t="str">
        <f>IFERROR(VLOOKUP(B257,'Conditions Treated'!A:B,2,FALSE),"")</f>
        <v>Acromegaly, Carcinoid tumors, Vasoactive Intestinal Peptide Tumors</v>
      </c>
      <c r="F257" s="8" t="s">
        <v>553</v>
      </c>
    </row>
    <row r="258">
      <c r="A258" s="4" t="s">
        <v>6</v>
      </c>
      <c r="B258" s="5" t="s">
        <v>554</v>
      </c>
      <c r="C258" s="6" t="str">
        <f>IFERROR(VLOOKUP(B258,Rankings!A:B,2,FALSE),"")</f>
        <v>HIGHLY LIKELY</v>
      </c>
      <c r="D258" s="4" t="s">
        <v>17</v>
      </c>
      <c r="E258" s="7" t="str">
        <f>IFERROR(VLOOKUP(B258,'Conditions Treated'!A:B,2,FALSE),"")</f>
        <v>Multiple myeloma</v>
      </c>
      <c r="F258" s="8" t="s">
        <v>555</v>
      </c>
    </row>
    <row r="259">
      <c r="A259" s="4" t="s">
        <v>6</v>
      </c>
      <c r="B259" s="5" t="s">
        <v>556</v>
      </c>
      <c r="C259" s="6" t="str">
        <f>IFERROR(VLOOKUP(B259,Rankings!A:B,2,FALSE),"")</f>
        <v>HIGHLY LIKELY</v>
      </c>
      <c r="D259" s="4" t="s">
        <v>17</v>
      </c>
      <c r="E259" s="7" t="str">
        <f>IFERROR(VLOOKUP(B259,'Conditions Treated'!A:B,2,FALSE),"")</f>
        <v>Philadelphia chromosome-positive chronic myeloid leukemia</v>
      </c>
      <c r="F259" s="8" t="s">
        <v>557</v>
      </c>
    </row>
    <row r="260">
      <c r="A260" s="4" t="s">
        <v>6</v>
      </c>
      <c r="B260" s="5" t="s">
        <v>558</v>
      </c>
      <c r="C260" s="6" t="str">
        <f>IFERROR(VLOOKUP(B260,Rankings!A:B,2,FALSE),"")</f>
        <v>LIKELY</v>
      </c>
      <c r="D260" s="4" t="s">
        <v>211</v>
      </c>
      <c r="E260" s="7" t="str">
        <f>IFERROR(VLOOKUP(B260,'Conditions Treated'!A:B,2,FALSE),"")</f>
        <v>Diabetes mellitus</v>
      </c>
      <c r="F260" s="8" t="s">
        <v>559</v>
      </c>
    </row>
    <row r="261">
      <c r="A261" s="4" t="s">
        <v>6</v>
      </c>
      <c r="B261" s="5" t="s">
        <v>560</v>
      </c>
      <c r="C261" s="6" t="str">
        <f>IFERROR(VLOOKUP(B261,Rankings!A:B,2,FALSE),"")</f>
        <v>HIGHLY LIKELY</v>
      </c>
      <c r="D261" s="4" t="s">
        <v>211</v>
      </c>
      <c r="E261" s="7" t="str">
        <f>IFERROR(VLOOKUP(B261,'Conditions Treated'!A:B,2,FALSE),"")</f>
        <v>Acromegaly, Cushing's disease</v>
      </c>
      <c r="F261" s="8" t="s">
        <v>561</v>
      </c>
    </row>
    <row r="262">
      <c r="A262" s="4" t="s">
        <v>6</v>
      </c>
      <c r="B262" s="5" t="s">
        <v>562</v>
      </c>
      <c r="C262" s="6" t="str">
        <f>IFERROR(VLOOKUP(B262,Rankings!A:B,2,FALSE),"")</f>
        <v>HIGHLY LIKELY</v>
      </c>
      <c r="D262" s="4" t="s">
        <v>52</v>
      </c>
      <c r="E262" s="7" t="str">
        <f>IFERROR(VLOOKUP(B262,'Conditions Treated'!A:B,2,FALSE),"")</f>
        <v>Moderate to severe plaque psoriasis</v>
      </c>
      <c r="F262" s="8" t="s">
        <v>563</v>
      </c>
    </row>
    <row r="263">
      <c r="A263" s="4" t="s">
        <v>6</v>
      </c>
      <c r="B263" s="5" t="s">
        <v>564</v>
      </c>
      <c r="C263" s="6" t="str">
        <f>IFERROR(VLOOKUP(B263,Rankings!A:B,2,FALSE),"")</f>
        <v>LIKELY</v>
      </c>
      <c r="D263" s="4" t="s">
        <v>269</v>
      </c>
      <c r="E263" s="7" t="str">
        <f>IFERROR(VLOOKUP(B263,'Conditions Treated'!A:B,2,FALSE),"")</f>
        <v>Wound sepsis in patients with burns</v>
      </c>
      <c r="F263" s="8" t="s">
        <v>565</v>
      </c>
    </row>
    <row r="264">
      <c r="A264" s="4" t="s">
        <v>6</v>
      </c>
      <c r="B264" s="5" t="s">
        <v>566</v>
      </c>
      <c r="C264" s="6" t="str">
        <f>IFERROR(VLOOKUP(B264,Rankings!A:B,2,FALSE),"")</f>
        <v>LIKELY</v>
      </c>
      <c r="D264" s="4" t="s">
        <v>52</v>
      </c>
      <c r="E264" s="7" t="str">
        <f>IFERROR(VLOOKUP(B264,'Conditions Treated'!A:B,2,FALSE),"")</f>
        <v>Rheumatoid Arthritis, Psoriatic Arthritis, Ankylosing Spondylitis, Polyarticular Juvenile Idiopathic Arthritis</v>
      </c>
      <c r="F264" s="8" t="s">
        <v>567</v>
      </c>
    </row>
    <row r="265">
      <c r="A265" s="4" t="s">
        <v>6</v>
      </c>
      <c r="B265" s="4" t="s">
        <v>568</v>
      </c>
      <c r="C265" s="4" t="s">
        <v>77</v>
      </c>
      <c r="D265" s="4" t="s">
        <v>64</v>
      </c>
      <c r="E265" s="4" t="s">
        <v>569</v>
      </c>
      <c r="F265" s="8" t="s">
        <v>570</v>
      </c>
    </row>
    <row r="266">
      <c r="A266" s="4" t="s">
        <v>6</v>
      </c>
      <c r="B266" s="5" t="s">
        <v>571</v>
      </c>
      <c r="C266" s="6" t="str">
        <f>IFERROR(VLOOKUP(B266,Rankings!A:B,2,FALSE),"")</f>
        <v>HIGHLY LIKELY</v>
      </c>
      <c r="D266" s="4" t="s">
        <v>52</v>
      </c>
      <c r="E266" s="7" t="str">
        <f>IFERROR(VLOOKUP(B266,'Conditions Treated'!A:B,2,FALSE),"")</f>
        <v>Moderate-to-severe plaque psoriasis, Active psoriatic arthritis, Moderately to severely active Crohn's disease, Moderately to severely active ulcerative colitis</v>
      </c>
      <c r="F266" s="8" t="s">
        <v>572</v>
      </c>
    </row>
    <row r="267">
      <c r="A267" s="4" t="s">
        <v>6</v>
      </c>
      <c r="B267" s="5" t="s">
        <v>573</v>
      </c>
      <c r="C267" s="6" t="str">
        <f>IFERROR(VLOOKUP(B267,Rankings!A:B,2,FALSE),"")</f>
        <v>HIGHLY LIKELY</v>
      </c>
      <c r="D267" s="4" t="s">
        <v>211</v>
      </c>
      <c r="E267" s="7" t="str">
        <f>IFERROR(VLOOKUP(B267,'Conditions Treated'!A:B,2,FALSE),"")</f>
        <v>Acromegaly</v>
      </c>
      <c r="F267" s="8" t="s">
        <v>574</v>
      </c>
    </row>
    <row r="268">
      <c r="A268" s="4" t="s">
        <v>6</v>
      </c>
      <c r="B268" s="5" t="s">
        <v>575</v>
      </c>
      <c r="C268" s="6" t="str">
        <f>IFERROR(VLOOKUP(B268,Rankings!A:B,2,FALSE),"")</f>
        <v>HIGHLY LIKELY</v>
      </c>
      <c r="D268" s="4" t="s">
        <v>211</v>
      </c>
      <c r="E268" s="7" t="str">
        <f>IFERROR(VLOOKUP(B268,'Conditions Treated'!A:B,2,FALSE),"")</f>
        <v>Acromegaly</v>
      </c>
      <c r="F268" s="8" t="s">
        <v>576</v>
      </c>
    </row>
    <row r="269">
      <c r="A269" s="4" t="s">
        <v>6</v>
      </c>
      <c r="B269" s="5" t="s">
        <v>577</v>
      </c>
      <c r="C269" s="6" t="str">
        <f>IFERROR(VLOOKUP(B269,Rankings!A:B,2,FALSE),"")</f>
        <v>HIGHLY LIKELY</v>
      </c>
      <c r="D269" s="4" t="s">
        <v>11</v>
      </c>
      <c r="E269" s="7" t="str">
        <f>IFERROR(VLOOKUP(B269,'Conditions Treated'!A:B,2,FALSE),"")</f>
        <v>Spinal muscular atrophy</v>
      </c>
      <c r="F269" s="8" t="s">
        <v>578</v>
      </c>
    </row>
    <row r="270">
      <c r="A270" s="4" t="s">
        <v>6</v>
      </c>
      <c r="B270" s="5" t="s">
        <v>579</v>
      </c>
      <c r="C270" s="6" t="str">
        <f>IFERROR(VLOOKUP(B270,Rankings!A:B,2,FALSE),"")</f>
        <v>HIGHLY LIKELY</v>
      </c>
      <c r="D270" s="4" t="s">
        <v>17</v>
      </c>
      <c r="E270" s="7" t="str">
        <f>IFERROR(VLOOKUP(B270,'Conditions Treated'!A:B,2,FALSE),"")</f>
        <v>Philadelphia chromosome-positive chronic myeloid leukemia, Philadelphia chromosome-positive acute lymphoblastic leukemia</v>
      </c>
      <c r="F270" s="8" t="s">
        <v>580</v>
      </c>
    </row>
    <row r="271">
      <c r="A271" s="4" t="s">
        <v>6</v>
      </c>
      <c r="B271" s="5" t="s">
        <v>581</v>
      </c>
      <c r="C271" s="6" t="str">
        <f>IFERROR(VLOOKUP(B271,Rankings!A:B,2,FALSE),"")</f>
        <v>LIKELY</v>
      </c>
      <c r="D271" s="4" t="s">
        <v>52</v>
      </c>
      <c r="E271" s="7" t="str">
        <f>IFERROR(VLOOKUP(B271,'Conditions Treated'!A:B,2,FALSE),"")</f>
        <v>Plaque psoriasis, Psoriatic arthritis, Crohn's disease, Ulcerative colitis</v>
      </c>
      <c r="F271" s="8" t="s">
        <v>582</v>
      </c>
    </row>
    <row r="272">
      <c r="A272" s="4" t="s">
        <v>6</v>
      </c>
      <c r="B272" s="5" t="s">
        <v>583</v>
      </c>
      <c r="C272" s="6" t="str">
        <f>IFERROR(VLOOKUP(B272,Rankings!A:B,2,FALSE),"")</f>
        <v>HIGHLY LIKELY</v>
      </c>
      <c r="D272" s="4" t="s">
        <v>11</v>
      </c>
      <c r="E272" s="7" t="str">
        <f>IFERROR(VLOOKUP(B272,'Conditions Treated'!A:B,2,FALSE),"")</f>
        <v>Hypophosphatasia</v>
      </c>
      <c r="F272" s="8" t="s">
        <v>584</v>
      </c>
    </row>
    <row r="273">
      <c r="A273" s="4" t="s">
        <v>6</v>
      </c>
      <c r="B273" s="5" t="s">
        <v>585</v>
      </c>
      <c r="C273" s="6" t="str">
        <f>IFERROR(VLOOKUP(B273,Rankings!A:B,2,FALSE),"")</f>
        <v>HIGHLY LIKELY</v>
      </c>
      <c r="D273" s="4" t="s">
        <v>11</v>
      </c>
      <c r="E273" s="7" t="str">
        <f>IFERROR(VLOOKUP(B273,'Conditions Treated'!A:B,2,FALSE),"")</f>
        <v>Congenital sucrase-isomaltase deficiency</v>
      </c>
      <c r="F273" s="8" t="s">
        <v>586</v>
      </c>
    </row>
    <row r="274">
      <c r="A274" s="4" t="s">
        <v>6</v>
      </c>
      <c r="B274" s="5" t="s">
        <v>587</v>
      </c>
      <c r="C274" s="6" t="str">
        <f>IFERROR(VLOOKUP(B274,Rankings!A:B,2,FALSE),"")</f>
        <v>HIGHLY LIKELY</v>
      </c>
      <c r="D274" s="4" t="s">
        <v>17</v>
      </c>
      <c r="E274" s="7" t="str">
        <f>IFERROR(VLOOKUP(B274,'Conditions Treated'!A:B,2,FALSE),"")</f>
        <v>Gastrointestinal stromal tumor, Advanced renal cell carcinoma, Adjuvant treatment of renal cell carcinoma, Advanced pancreatic neuroendocrine tumors</v>
      </c>
      <c r="F274" s="8" t="s">
        <v>588</v>
      </c>
    </row>
    <row r="275">
      <c r="A275" s="4" t="s">
        <v>6</v>
      </c>
      <c r="B275" s="5" t="s">
        <v>589</v>
      </c>
      <c r="C275" s="6" t="str">
        <f>IFERROR(VLOOKUP(B275,Rankings!A:B,2,FALSE),"")</f>
        <v>HIGHLY LIKELY</v>
      </c>
      <c r="D275" s="4" t="s">
        <v>17</v>
      </c>
      <c r="E275" s="7" t="str">
        <f>IFERROR(VLOOKUP(B275,'Conditions Treated'!A:B,2,FALSE),"")</f>
        <v>Multicentric Castleman's disease</v>
      </c>
      <c r="F275" s="8" t="s">
        <v>590</v>
      </c>
    </row>
    <row r="276">
      <c r="A276" s="4" t="s">
        <v>6</v>
      </c>
      <c r="B276" s="5" t="s">
        <v>591</v>
      </c>
      <c r="C276" s="6" t="str">
        <f>IFERROR(VLOOKUP(B276,Rankings!A:B,2,FALSE),"")</f>
        <v>HIGHLY LIKELY</v>
      </c>
      <c r="D276" s="4" t="s">
        <v>11</v>
      </c>
      <c r="E276" s="7" t="str">
        <f>IFERROR(VLOOKUP(B276,'Conditions Treated'!A:B,2,FALSE),"")</f>
        <v>Cystic fibrosis</v>
      </c>
      <c r="F276" s="8" t="s">
        <v>592</v>
      </c>
    </row>
    <row r="277">
      <c r="A277" s="4" t="s">
        <v>6</v>
      </c>
      <c r="B277" s="5" t="s">
        <v>593</v>
      </c>
      <c r="C277" s="6" t="str">
        <f>IFERROR(VLOOKUP(B277,Rankings!A:B,2,FALSE),"")</f>
        <v>HIGHLY LIKELY</v>
      </c>
      <c r="D277" s="4" t="s">
        <v>57</v>
      </c>
      <c r="E277" s="7" t="str">
        <f>IFERROR(VLOOKUP(B277,'Conditions Treated'!A:B,2,FALSE),"")</f>
        <v>Lennox-Gastaut Syndrome</v>
      </c>
      <c r="F277" s="8" t="s">
        <v>594</v>
      </c>
    </row>
    <row r="278">
      <c r="A278" s="4" t="s">
        <v>6</v>
      </c>
      <c r="B278" s="4" t="s">
        <v>595</v>
      </c>
      <c r="C278" s="4" t="s">
        <v>47</v>
      </c>
      <c r="D278" s="4" t="s">
        <v>48</v>
      </c>
      <c r="E278" s="4" t="s">
        <v>251</v>
      </c>
      <c r="F278" s="8" t="s">
        <v>596</v>
      </c>
    </row>
    <row r="279">
      <c r="A279" s="4" t="s">
        <v>6</v>
      </c>
      <c r="B279" s="5" t="s">
        <v>597</v>
      </c>
      <c r="C279" s="6" t="str">
        <f>IFERROR(VLOOKUP(B279,Rankings!A:B,2,FALSE),"")</f>
        <v>HIGHLY LIKELY</v>
      </c>
      <c r="D279" s="4" t="s">
        <v>11</v>
      </c>
      <c r="E279" s="7" t="str">
        <f>IFERROR(VLOOKUP(B279,'Conditions Treated'!A:B,2,FALSE),"")</f>
        <v>Wilson's disease</v>
      </c>
      <c r="F279" s="8" t="s">
        <v>598</v>
      </c>
    </row>
    <row r="280">
      <c r="A280" s="4" t="s">
        <v>6</v>
      </c>
      <c r="B280" s="5" t="s">
        <v>599</v>
      </c>
      <c r="C280" s="6" t="str">
        <f>IFERROR(VLOOKUP(B280,Rankings!A:B,2,FALSE),"")</f>
        <v>HIGHLY LIKELY</v>
      </c>
      <c r="D280" s="4" t="s">
        <v>17</v>
      </c>
      <c r="E280" s="7" t="str">
        <f>IFERROR(VLOOKUP(B280,'Conditions Treated'!A:B,2,FALSE),"")</f>
        <v>Metastatic non-small cell lung cancer</v>
      </c>
      <c r="F280" s="8" t="s">
        <v>600</v>
      </c>
    </row>
    <row r="281">
      <c r="A281" s="4" t="s">
        <v>6</v>
      </c>
      <c r="B281" s="5" t="s">
        <v>601</v>
      </c>
      <c r="C281" s="6" t="str">
        <f>IFERROR(VLOOKUP(B281,Rankings!A:B,2,FALSE),"")</f>
        <v>HIGHLY LIKELY</v>
      </c>
      <c r="D281" s="4" t="s">
        <v>17</v>
      </c>
      <c r="E281" s="7" t="str">
        <f>IFERROR(VLOOKUP(B281,'Conditions Treated'!A:B,2,FALSE),"")</f>
        <v>Unresectable or metastatic melanoma</v>
      </c>
      <c r="F281" s="8" t="s">
        <v>602</v>
      </c>
    </row>
    <row r="282">
      <c r="A282" s="4" t="s">
        <v>6</v>
      </c>
      <c r="B282" s="5" t="s">
        <v>603</v>
      </c>
      <c r="C282" s="6" t="str">
        <f>IFERROR(VLOOKUP(B282,Rankings!A:B,2,FALSE),"")</f>
        <v>HIGHLY LIKELY</v>
      </c>
      <c r="D282" s="4" t="s">
        <v>17</v>
      </c>
      <c r="E282" s="7" t="str">
        <f>IFERROR(VLOOKUP(B282,'Conditions Treated'!A:B,2,FALSE),"")</f>
        <v>EGFR Mutation-Positive Non-Small Cell Lung Cancer, First-line Treatment of EGFR Mutation-Positive Metastatic NSCLC, First-line Treatment of EGFR Mutation-Positive Locally Advanced or Metastatic NSCLC, Previously Treated EGFR T790M Mutation-Positive Metastatic NSCLC</v>
      </c>
      <c r="F282" s="8" t="s">
        <v>604</v>
      </c>
    </row>
    <row r="283">
      <c r="A283" s="4" t="s">
        <v>6</v>
      </c>
      <c r="B283" s="5" t="s">
        <v>605</v>
      </c>
      <c r="C283" s="6" t="str">
        <f>IFERROR(VLOOKUP(B283,Rankings!A:B,2,FALSE),"")</f>
        <v>HIGHLY LIKELY</v>
      </c>
      <c r="D283" s="4" t="s">
        <v>11</v>
      </c>
      <c r="E283" s="7" t="str">
        <f>IFERROR(VLOOKUP(B283,'Conditions Treated'!A:B,2,FALSE),"")</f>
        <v>Hereditary angioedema</v>
      </c>
      <c r="F283" s="8" t="s">
        <v>606</v>
      </c>
    </row>
    <row r="284">
      <c r="A284" s="4" t="s">
        <v>6</v>
      </c>
      <c r="B284" s="5" t="s">
        <v>607</v>
      </c>
      <c r="C284" s="6" t="str">
        <f>IFERROR(VLOOKUP(B284,Rankings!A:B,2,FALSE),"")</f>
        <v>LIKELY</v>
      </c>
      <c r="D284" s="4" t="s">
        <v>52</v>
      </c>
      <c r="E284" s="7" t="str">
        <f>IFERROR(VLOOKUP(B284,'Conditions Treated'!A:B,2,FALSE),"")</f>
        <v>Plaque psoriasis, Psoriatic arthritis, Ankylosing spondylitis, Non-radiographic axial spondyloarthritis</v>
      </c>
      <c r="F284" s="8" t="s">
        <v>608</v>
      </c>
    </row>
    <row r="285">
      <c r="A285" s="4" t="s">
        <v>6</v>
      </c>
      <c r="B285" s="5" t="s">
        <v>609</v>
      </c>
      <c r="C285" s="6" t="str">
        <f>IFERROR(VLOOKUP(B285,Rankings!A:B,2,FALSE),"")</f>
        <v>LIKELY</v>
      </c>
      <c r="D285" s="4" t="s">
        <v>52</v>
      </c>
      <c r="E285" s="7" t="str">
        <f>IFERROR(VLOOKUP(B285,'Conditions Treated'!A:B,2,FALSE),"")</f>
        <v>Plaque psoriasis, Psoriatic arthritis, Ankylosing spondylitis, Non-radiographic axial spondyloarthritis</v>
      </c>
      <c r="F285" s="8" t="s">
        <v>610</v>
      </c>
    </row>
    <row r="286">
      <c r="A286" s="4" t="s">
        <v>6</v>
      </c>
      <c r="B286" s="5" t="s">
        <v>611</v>
      </c>
      <c r="C286" s="6" t="str">
        <f>IFERROR(VLOOKUP(B286,Rankings!A:B,2,FALSE),"")</f>
        <v>HIGHLY LIKELY</v>
      </c>
      <c r="D286" s="4" t="s">
        <v>17</v>
      </c>
      <c r="E286" s="7" t="str">
        <f>IFERROR(VLOOKUP(B286,'Conditions Treated'!A:B,2,FALSE),"")</f>
        <v>BRCA-mutated (g BRCA m) HER2-negative Locally Advanced or Metastatic Breast Cancer, HRR Gene-mutated mCRPC</v>
      </c>
      <c r="F286" s="8" t="s">
        <v>612</v>
      </c>
    </row>
    <row r="287">
      <c r="A287" s="4" t="s">
        <v>6</v>
      </c>
      <c r="B287" s="5" t="s">
        <v>613</v>
      </c>
      <c r="C287" s="6" t="str">
        <f>IFERROR(VLOOKUP(B287,Rankings!A:B,2,FALSE),"")</f>
        <v>HIGHLY LIKELY</v>
      </c>
      <c r="D287" s="4" t="s">
        <v>17</v>
      </c>
      <c r="E287" s="7" t="str">
        <f>IFERROR(VLOOKUP(B287,'Conditions Treated'!A:B,2,FALSE),"")</f>
        <v>Cutaneous T-cell lymphoma</v>
      </c>
      <c r="F287" s="8" t="s">
        <v>614</v>
      </c>
    </row>
    <row r="288">
      <c r="A288" s="4" t="s">
        <v>6</v>
      </c>
      <c r="B288" s="5" t="s">
        <v>615</v>
      </c>
      <c r="C288" s="6" t="str">
        <f>IFERROR(VLOOKUP(B288,Rankings!A:B,2,FALSE),"")</f>
        <v>HIGHLY LIKELY</v>
      </c>
      <c r="D288" s="4" t="s">
        <v>17</v>
      </c>
      <c r="E288" s="7" t="str">
        <f>IFERROR(VLOOKUP(B288,'Conditions Treated'!A:B,2,FALSE),"")</f>
        <v>Philadelphia chromosome positive chronic myeloid leukemia</v>
      </c>
      <c r="F288" s="8" t="s">
        <v>616</v>
      </c>
    </row>
    <row r="289">
      <c r="A289" s="4" t="s">
        <v>6</v>
      </c>
      <c r="B289" s="5" t="s">
        <v>617</v>
      </c>
      <c r="C289" s="6" t="str">
        <f>IFERROR(VLOOKUP(B289,Rankings!A:B,2,FALSE),"")</f>
        <v>HIGHLY LIKELY</v>
      </c>
      <c r="D289" s="4" t="s">
        <v>14</v>
      </c>
      <c r="E289" s="7" t="str">
        <f>IFERROR(VLOOKUP(B289,'Conditions Treated'!A:B,2,FALSE),"")</f>
        <v>Chronic immune thrombocytopenia</v>
      </c>
      <c r="F289" s="8" t="s">
        <v>618</v>
      </c>
    </row>
    <row r="290">
      <c r="A290" s="4" t="s">
        <v>6</v>
      </c>
      <c r="B290" s="5" t="s">
        <v>619</v>
      </c>
      <c r="C290" s="6" t="str">
        <f>IFERROR(VLOOKUP(B290,Rankings!A:B,2,FALSE),"")</f>
        <v>HIGHLY LIKELY</v>
      </c>
      <c r="D290" s="4" t="s">
        <v>17</v>
      </c>
      <c r="E290" s="7" t="str">
        <f>IFERROR(VLOOKUP(B290,'Conditions Treated'!A:B,2,FALSE),"")</f>
        <v>Metastatic or locally advanced epithelioid sarcoma, Relapsed or refractory follicular lymphoma</v>
      </c>
      <c r="F290" s="8" t="s">
        <v>620</v>
      </c>
    </row>
    <row r="291">
      <c r="A291" s="4" t="s">
        <v>6</v>
      </c>
      <c r="B291" s="5" t="s">
        <v>621</v>
      </c>
      <c r="C291" s="6" t="str">
        <f>IFERROR(VLOOKUP(B291,Rankings!A:B,2,FALSE),"")</f>
        <v>HIGHLY LIKELY</v>
      </c>
      <c r="D291" s="4" t="s">
        <v>17</v>
      </c>
      <c r="E291" s="7" t="str">
        <f>IFERROR(VLOOKUP(B291,'Conditions Treated'!A:B,2,FALSE),"")</f>
        <v>Non-Small Cell Lung Cancer, Small Cell Lung Cancer, Hepatocellular Carcinoma, Melanoma, Alveolar Soft Part Sarcoma</v>
      </c>
      <c r="F291" s="8" t="s">
        <v>622</v>
      </c>
    </row>
    <row r="292">
      <c r="A292" s="4" t="s">
        <v>6</v>
      </c>
      <c r="B292" s="5" t="s">
        <v>623</v>
      </c>
      <c r="C292" s="6" t="str">
        <f>IFERROR(VLOOKUP(B292,Rankings!A:B,2,FALSE),"")</f>
        <v>HIGHLY LIKELY</v>
      </c>
      <c r="D292" s="4" t="s">
        <v>52</v>
      </c>
      <c r="E292" s="7" t="str">
        <f>IFERROR(VLOOKUP(B292,'Conditions Treated'!A:B,2,FALSE),"")</f>
        <v>Relapsing forms of multiple sclerosis</v>
      </c>
      <c r="F292" s="8" t="s">
        <v>624</v>
      </c>
    </row>
    <row r="293">
      <c r="A293" s="4" t="s">
        <v>6</v>
      </c>
      <c r="B293" s="4" t="s">
        <v>625</v>
      </c>
      <c r="C293" s="4" t="s">
        <v>77</v>
      </c>
      <c r="D293" s="4" t="s">
        <v>64</v>
      </c>
      <c r="E293" s="4" t="s">
        <v>626</v>
      </c>
      <c r="F293" s="8" t="s">
        <v>627</v>
      </c>
    </row>
    <row r="294">
      <c r="A294" s="4" t="s">
        <v>6</v>
      </c>
      <c r="B294" s="5" t="s">
        <v>628</v>
      </c>
      <c r="C294" s="6" t="str">
        <f>IFERROR(VLOOKUP(B294,Rankings!A:B,2,FALSE),"")</f>
        <v>HIGHLY LIKELY</v>
      </c>
      <c r="D294" s="4" t="s">
        <v>211</v>
      </c>
      <c r="E294" s="7" t="str">
        <f>IFERROR(VLOOKUP(B294,'Conditions Treated'!A:B,2,FALSE),"")</f>
        <v>Thyroid Eye Disease</v>
      </c>
      <c r="F294" s="8" t="s">
        <v>629</v>
      </c>
    </row>
    <row r="295">
      <c r="A295" s="4" t="s">
        <v>6</v>
      </c>
      <c r="B295" s="5" t="s">
        <v>630</v>
      </c>
      <c r="C295" s="6" t="str">
        <f>IFERROR(VLOOKUP(B295,Rankings!A:B,2,FALSE),"")</f>
        <v>HIGHLY LIKELY</v>
      </c>
      <c r="D295" s="4" t="s">
        <v>17</v>
      </c>
      <c r="E295" s="7" t="str">
        <f>IFERROR(VLOOKUP(B295,'Conditions Treated'!A:B,2,FALSE),"")</f>
        <v>Metastatic non-small cell lung cancer</v>
      </c>
      <c r="F295" s="8" t="s">
        <v>631</v>
      </c>
    </row>
    <row r="296">
      <c r="A296" s="4" t="s">
        <v>6</v>
      </c>
      <c r="B296" s="5" t="s">
        <v>632</v>
      </c>
      <c r="C296" s="6" t="str">
        <f>IFERROR(VLOOKUP(B296,Rankings!A:B,2,FALSE),"")</f>
        <v>HIGHLY LIKELY</v>
      </c>
      <c r="D296" s="4" t="s">
        <v>11</v>
      </c>
      <c r="E296" s="7" t="str">
        <f>IFERROR(VLOOKUP(B296,'Conditions Treated'!A:B,2,FALSE),"")</f>
        <v>Severe homozygous cystinuria</v>
      </c>
      <c r="F296" s="8" t="s">
        <v>633</v>
      </c>
    </row>
    <row r="297">
      <c r="A297" s="4" t="s">
        <v>6</v>
      </c>
      <c r="B297" s="5" t="s">
        <v>634</v>
      </c>
      <c r="C297" s="6" t="str">
        <f>IFERROR(VLOOKUP(B297,Rankings!A:B,2,FALSE),"")</f>
        <v>HIGHLY LIKELY</v>
      </c>
      <c r="D297" s="4" t="s">
        <v>20</v>
      </c>
      <c r="E297" s="7" t="str">
        <f>IFERROR(VLOOKUP(B297,'Conditions Treated'!A:B,2,FALSE),"")</f>
        <v>Pulmonary arterial hypertension</v>
      </c>
      <c r="F297" s="8" t="s">
        <v>635</v>
      </c>
    </row>
    <row r="298">
      <c r="A298" s="4" t="s">
        <v>6</v>
      </c>
      <c r="B298" s="5" t="s">
        <v>636</v>
      </c>
      <c r="C298" s="6" t="str">
        <f>IFERROR(VLOOKUP(B298,Rankings!A:B,2,FALSE),"")</f>
        <v>HIGHLY LIKELY</v>
      </c>
      <c r="D298" s="4" t="s">
        <v>169</v>
      </c>
      <c r="E298" s="7" t="str">
        <f>IFERROR(VLOOKUP(B298,'Conditions Treated'!A:B,2,FALSE),"")</f>
        <v>Parenteral nutrition</v>
      </c>
      <c r="F298" s="8" t="s">
        <v>637</v>
      </c>
    </row>
    <row r="299">
      <c r="A299" s="4" t="s">
        <v>6</v>
      </c>
      <c r="B299" s="5" t="s">
        <v>638</v>
      </c>
      <c r="C299" s="6" t="str">
        <f>IFERROR(VLOOKUP(B299,Rankings!A:B,2,FALSE),"")</f>
        <v>HIGHLY LIKELY</v>
      </c>
      <c r="D299" s="4" t="s">
        <v>17</v>
      </c>
      <c r="E299" s="7" t="str">
        <f>IFERROR(VLOOKUP(B299,'Conditions Treated'!A:B,2,FALSE),"")</f>
        <v>Chronic lymphocytic leukemia, Indolent B-cell non-Hodgkin lymphoma</v>
      </c>
      <c r="F299" s="8" t="s">
        <v>639</v>
      </c>
    </row>
    <row r="300">
      <c r="A300" s="4" t="s">
        <v>6</v>
      </c>
      <c r="B300" s="5" t="s">
        <v>640</v>
      </c>
      <c r="C300" s="6" t="str">
        <f>IFERROR(VLOOKUP(B300,Rankings!A:B,2,FALSE),"")</f>
        <v>HIGHLY LIKELY</v>
      </c>
      <c r="D300" s="4" t="s">
        <v>17</v>
      </c>
      <c r="E300" s="7" t="str">
        <f>IFERROR(VLOOKUP(B300,'Conditions Treated'!A:B,2,FALSE),"")</f>
        <v>Advanced prostate cancer</v>
      </c>
      <c r="F300" s="8" t="s">
        <v>641</v>
      </c>
    </row>
    <row r="301">
      <c r="A301" s="4" t="s">
        <v>6</v>
      </c>
      <c r="B301" s="5" t="s">
        <v>642</v>
      </c>
      <c r="C301" s="6" t="str">
        <f>IFERROR(VLOOKUP(B301,Rankings!A:B,2,FALSE),"")</f>
        <v>HIGHLY LIKELY</v>
      </c>
      <c r="D301" s="4" t="s">
        <v>52</v>
      </c>
      <c r="E301" s="7" t="str">
        <f>IFERROR(VLOOKUP(B301,'Conditions Treated'!A:B,2,FALSE),"")</f>
        <v>Moderate-to-severe plaque psoriasis, Active psoriatic arthritis</v>
      </c>
      <c r="F301" s="8" t="s">
        <v>643</v>
      </c>
    </row>
    <row r="302">
      <c r="A302" s="4" t="s">
        <v>6</v>
      </c>
      <c r="B302" s="5" t="s">
        <v>644</v>
      </c>
      <c r="C302" s="6" t="str">
        <f>IFERROR(VLOOKUP(B302,Rankings!A:B,2,FALSE),"")</f>
        <v>HIGHLY LIKELY</v>
      </c>
      <c r="D302" s="4" t="s">
        <v>11</v>
      </c>
      <c r="E302" s="7" t="str">
        <f>IFERROR(VLOOKUP(B302,'Conditions Treated'!A:B,2,FALSE),"")</f>
        <v>Cystic fibrosis</v>
      </c>
      <c r="F302" s="8" t="s">
        <v>645</v>
      </c>
    </row>
    <row r="303">
      <c r="A303" s="4" t="s">
        <v>6</v>
      </c>
      <c r="B303" s="5" t="s">
        <v>646</v>
      </c>
      <c r="C303" s="6" t="str">
        <f>IFERROR(VLOOKUP(B303,Rankings!A:B,2,FALSE),"")</f>
        <v>HIGHLY LIKELY</v>
      </c>
      <c r="D303" s="4" t="s">
        <v>17</v>
      </c>
      <c r="E303" s="7" t="str">
        <f>IFERROR(VLOOKUP(B303,'Conditions Treated'!A:B,2,FALSE),"")</f>
        <v>Acute promyelocytic leukemia</v>
      </c>
      <c r="F303" s="8" t="s">
        <v>647</v>
      </c>
    </row>
    <row r="304">
      <c r="A304" s="4" t="s">
        <v>6</v>
      </c>
      <c r="B304" s="5" t="s">
        <v>648</v>
      </c>
      <c r="C304" s="6" t="str">
        <f>IFERROR(VLOOKUP(B304,Rankings!A:B,2,FALSE),"")</f>
        <v>HIGHLY LIKELY</v>
      </c>
      <c r="D304" s="4" t="s">
        <v>17</v>
      </c>
      <c r="E304" s="7" t="str">
        <f>IFERROR(VLOOKUP(B304,'Conditions Treated'!A:B,2,FALSE),"")</f>
        <v>Triple-negative breast cancer, Hormone receptor (HR)-positive, human epidermal growth factor receptor 2 (HER2)-negative breast cancer, Locally Advanced or Metastatic Urothelial Cancer</v>
      </c>
      <c r="F304" s="8" t="s">
        <v>649</v>
      </c>
    </row>
    <row r="305">
      <c r="A305" s="4" t="s">
        <v>6</v>
      </c>
      <c r="B305" s="4" t="s">
        <v>650</v>
      </c>
      <c r="C305" s="4" t="s">
        <v>47</v>
      </c>
      <c r="D305" s="4" t="s">
        <v>48</v>
      </c>
      <c r="E305" s="4" t="s">
        <v>251</v>
      </c>
      <c r="F305" s="8" t="s">
        <v>651</v>
      </c>
    </row>
    <row r="306">
      <c r="A306" s="4" t="s">
        <v>6</v>
      </c>
      <c r="B306" s="5" t="s">
        <v>652</v>
      </c>
      <c r="C306" s="6" t="str">
        <f>IFERROR(VLOOKUP(B306,Rankings!A:B,2,FALSE),"")</f>
        <v>HIGHLY LIKELY</v>
      </c>
      <c r="D306" s="4" t="s">
        <v>17</v>
      </c>
      <c r="E306" s="7" t="str">
        <f>IFERROR(VLOOKUP(B306,'Conditions Treated'!A:B,2,FALSE),"")</f>
        <v>Cholangiocarcinoma</v>
      </c>
      <c r="F306" s="8" t="s">
        <v>653</v>
      </c>
    </row>
    <row r="307">
      <c r="A307" s="4" t="s">
        <v>6</v>
      </c>
      <c r="B307" s="5" t="s">
        <v>654</v>
      </c>
      <c r="C307" s="6" t="str">
        <f>IFERROR(VLOOKUP(B307,Rankings!A:B,2,FALSE),"")</f>
        <v>HIGHLY LIKELY</v>
      </c>
      <c r="D307" s="4" t="s">
        <v>330</v>
      </c>
      <c r="E307" s="7" t="str">
        <f>IFERROR(VLOOKUP(B307,'Conditions Treated'!A:B,2,FALSE),"")</f>
        <v>Non-Hodgkin's Lymphoma, Chronic Lymphocytic Leukemia, Rheumatoid Arthritis, Granulomatosis with Polyangiitis, Microscopic Polyangiitis</v>
      </c>
      <c r="F307" s="8" t="s">
        <v>655</v>
      </c>
    </row>
    <row r="308">
      <c r="A308" s="4" t="s">
        <v>6</v>
      </c>
      <c r="B308" s="5" t="s">
        <v>656</v>
      </c>
      <c r="C308" s="6" t="str">
        <f>IFERROR(VLOOKUP(B308,Rankings!A:B,2,FALSE),"")</f>
        <v>HIGHLY LIKELY</v>
      </c>
      <c r="D308" s="4" t="s">
        <v>17</v>
      </c>
      <c r="E308" s="7" t="str">
        <f>IFERROR(VLOOKUP(B308,'Conditions Treated'!A:B,2,FALSE),"")</f>
        <v>HER2-positive breast cancer, HER2-positive colorectal cancer</v>
      </c>
      <c r="F308" s="8" t="s">
        <v>657</v>
      </c>
    </row>
    <row r="309">
      <c r="A309" s="4" t="s">
        <v>6</v>
      </c>
      <c r="B309" s="5" t="s">
        <v>658</v>
      </c>
      <c r="C309" s="6" t="str">
        <f>IFERROR(VLOOKUP(B309,Rankings!A:B,2,FALSE),"")</f>
        <v>HIGHLY LIKELY</v>
      </c>
      <c r="D309" s="4" t="s">
        <v>17</v>
      </c>
      <c r="E309" s="7" t="str">
        <f>IFERROR(VLOOKUP(B309,'Conditions Treated'!A:B,2,FALSE),"")</f>
        <v>Tenosynovial giant cell tumor</v>
      </c>
      <c r="F309" s="8" t="s">
        <v>659</v>
      </c>
    </row>
    <row r="310">
      <c r="A310" s="4" t="s">
        <v>6</v>
      </c>
      <c r="B310" s="5" t="s">
        <v>660</v>
      </c>
      <c r="C310" s="6" t="str">
        <f>IFERROR(VLOOKUP(B310,Rankings!A:B,2,FALSE),"")</f>
        <v>HIGHLY LIKELY</v>
      </c>
      <c r="D310" s="4" t="s">
        <v>17</v>
      </c>
      <c r="E310" s="7" t="str">
        <f>IFERROR(VLOOKUP(B310,'Conditions Treated'!A:B,2,FALSE),"")</f>
        <v>Advanced or metastatic breast cancer, Hormone receptor-positive metastatic breast cancer</v>
      </c>
      <c r="F310" s="8" t="s">
        <v>661</v>
      </c>
    </row>
    <row r="311">
      <c r="A311" s="4" t="s">
        <v>6</v>
      </c>
      <c r="B311" s="5" t="s">
        <v>662</v>
      </c>
      <c r="C311" s="6" t="str">
        <f>IFERROR(VLOOKUP(B311,Rankings!A:B,2,FALSE),"")</f>
        <v>HIGHLY LIKELY</v>
      </c>
      <c r="D311" s="4" t="s">
        <v>20</v>
      </c>
      <c r="E311" s="7" t="str">
        <f>IFERROR(VLOOKUP(B311,'Conditions Treated'!A:B,2,FALSE),"")</f>
        <v>Pulmonary arterial hypertension, Pulmonary hypertension associated with interstitial lung disease</v>
      </c>
      <c r="F311" s="8" t="s">
        <v>663</v>
      </c>
    </row>
    <row r="312">
      <c r="A312" s="4" t="s">
        <v>6</v>
      </c>
      <c r="B312" s="5" t="s">
        <v>664</v>
      </c>
      <c r="C312" s="6" t="str">
        <f>IFERROR(VLOOKUP(B312,Rankings!A:B,2,FALSE),"")</f>
        <v>HIGHLY LIKELY</v>
      </c>
      <c r="D312" s="4" t="s">
        <v>665</v>
      </c>
      <c r="E312" s="7" t="str">
        <f>IFERROR(VLOOKUP(B312,'Conditions Treated'!A:B,2,FALSE),"")</f>
        <v>Paroxysmal nocturnal hemoglobinuria, Atypical hemolytic uremic syndrome, Generalized myasthenia gravis, Neuromyelitis optica spectrum disorder</v>
      </c>
      <c r="F312" s="8" t="s">
        <v>666</v>
      </c>
    </row>
    <row r="313">
      <c r="A313" s="4" t="s">
        <v>6</v>
      </c>
      <c r="B313" s="5" t="s">
        <v>667</v>
      </c>
      <c r="C313" s="6" t="str">
        <f>IFERROR(VLOOKUP(B313,Rankings!A:B,2,FALSE),"")</f>
        <v>HIGHLY LIKELY</v>
      </c>
      <c r="D313" s="4" t="s">
        <v>20</v>
      </c>
      <c r="E313" s="7" t="str">
        <f>IFERROR(VLOOKUP(B313,'Conditions Treated'!A:B,2,FALSE),"")</f>
        <v>Pulmonary arterial hypertension</v>
      </c>
      <c r="F313" s="8" t="s">
        <v>668</v>
      </c>
    </row>
    <row r="314">
      <c r="A314" s="4" t="s">
        <v>6</v>
      </c>
      <c r="B314" s="5" t="s">
        <v>669</v>
      </c>
      <c r="C314" s="6" t="str">
        <f>IFERROR(VLOOKUP(B314,Rankings!A:B,2,FALSE),"")</f>
        <v>HIGHLY LIKELY</v>
      </c>
      <c r="D314" s="4" t="s">
        <v>17</v>
      </c>
      <c r="E314" s="7" t="str">
        <f>IFERROR(VLOOKUP(B314,'Conditions Treated'!A:B,2,FALSE),"")</f>
        <v>Metastatic colorectal cancer, Squamous cell carcinoma of the head and neck, BRAF V600E Mutation-Positive Metastatic Colorectal Cancer</v>
      </c>
      <c r="F314" s="8" t="s">
        <v>670</v>
      </c>
    </row>
    <row r="315">
      <c r="A315" s="4" t="s">
        <v>6</v>
      </c>
      <c r="B315" s="5" t="s">
        <v>671</v>
      </c>
      <c r="C315" s="6" t="str">
        <f>IFERROR(VLOOKUP(B315,Rankings!A:B,2,FALSE),"")</f>
        <v>HIGHLY LIKELY</v>
      </c>
      <c r="D315" s="4" t="s">
        <v>17</v>
      </c>
      <c r="E315" s="7" t="str">
        <f>IFERROR(VLOOKUP(B315,'Conditions Treated'!A:B,2,FALSE),"")</f>
        <v>Chronic lymphocytic leukemia/Small lymphocytic lymphoma, Acute myeloid leukemia</v>
      </c>
      <c r="F315" s="8" t="s">
        <v>672</v>
      </c>
    </row>
    <row r="316">
      <c r="A316" s="4" t="s">
        <v>6</v>
      </c>
      <c r="B316" s="5" t="s">
        <v>673</v>
      </c>
      <c r="C316" s="6" t="str">
        <f>IFERROR(VLOOKUP(B316,Rankings!A:B,2,FALSE),"")</f>
        <v>HIGHLY LIKELY</v>
      </c>
      <c r="D316" s="4" t="s">
        <v>17</v>
      </c>
      <c r="E316" s="7" t="str">
        <f>IFERROR(VLOOKUP(B316,'Conditions Treated'!A:B,2,FALSE),"")</f>
        <v>Early breast cancer, Advanced or metastatic breast cancer</v>
      </c>
      <c r="F316" s="8" t="s">
        <v>674</v>
      </c>
    </row>
    <row r="317">
      <c r="A317" s="4" t="s">
        <v>6</v>
      </c>
      <c r="B317" s="5" t="s">
        <v>675</v>
      </c>
      <c r="C317" s="6" t="str">
        <f>IFERROR(VLOOKUP(B317,Rankings!A:B,2,FALSE),"")</f>
        <v>HIGHLY LIKELY</v>
      </c>
      <c r="D317" s="4" t="s">
        <v>11</v>
      </c>
      <c r="E317" s="7" t="str">
        <f>IFERROR(VLOOKUP(B317,'Conditions Treated'!A:B,2,FALSE),"")</f>
        <v>Mucopolysaccharidosis type IVA</v>
      </c>
      <c r="F317" s="8" t="s">
        <v>676</v>
      </c>
    </row>
    <row r="318">
      <c r="A318" s="4" t="s">
        <v>6</v>
      </c>
      <c r="B318" s="5" t="s">
        <v>677</v>
      </c>
      <c r="C318" s="6" t="str">
        <f>IFERROR(VLOOKUP(B318,Rankings!A:B,2,FALSE),"")</f>
        <v>HIGHLY LIKELY</v>
      </c>
      <c r="D318" s="4" t="s">
        <v>17</v>
      </c>
      <c r="E318" s="7" t="str">
        <f>IFERROR(VLOOKUP(B318,'Conditions Treated'!A:B,2,FALSE),"")</f>
        <v>Solid tumors with a neurotrophic receptor tyrosine kinase gene fusion</v>
      </c>
      <c r="F318" s="8" t="s">
        <v>678</v>
      </c>
    </row>
    <row r="319">
      <c r="A319" s="4" t="s">
        <v>6</v>
      </c>
      <c r="B319" s="5" t="s">
        <v>679</v>
      </c>
      <c r="C319" s="6" t="str">
        <f>IFERROR(VLOOKUP(B319,Rankings!A:B,2,FALSE),"")</f>
        <v>HIGHLY LIKELY</v>
      </c>
      <c r="D319" s="4" t="s">
        <v>14</v>
      </c>
      <c r="E319" s="7" t="str">
        <f>IFERROR(VLOOKUP(B319,'Conditions Treated'!A:B,2,FALSE),"")</f>
        <v>Von Willebrand disease</v>
      </c>
      <c r="F319" s="8" t="s">
        <v>680</v>
      </c>
    </row>
    <row r="320">
      <c r="A320" s="4" t="s">
        <v>6</v>
      </c>
      <c r="B320" s="4" t="s">
        <v>681</v>
      </c>
      <c r="C320" s="4" t="s">
        <v>47</v>
      </c>
      <c r="D320" s="4" t="s">
        <v>190</v>
      </c>
      <c r="E320" s="4" t="s">
        <v>191</v>
      </c>
      <c r="F320" s="8" t="s">
        <v>682</v>
      </c>
    </row>
    <row r="321">
      <c r="A321" s="4" t="s">
        <v>6</v>
      </c>
      <c r="B321" s="5" t="s">
        <v>683</v>
      </c>
      <c r="C321" s="6" t="str">
        <f>IFERROR(VLOOKUP(B321,Rankings!A:B,2,FALSE),"")</f>
        <v>HIGHLY LIKELY</v>
      </c>
      <c r="D321" s="4" t="s">
        <v>52</v>
      </c>
      <c r="E321" s="7" t="str">
        <f>IFERROR(VLOOKUP(B321,'Conditions Treated'!A:B,2,FALSE),"")</f>
        <v>Relapsing forms of multiple sclerosis</v>
      </c>
      <c r="F321" s="8" t="s">
        <v>684</v>
      </c>
    </row>
    <row r="322">
      <c r="A322" s="4" t="s">
        <v>6</v>
      </c>
      <c r="B322" s="5" t="s">
        <v>685</v>
      </c>
      <c r="C322" s="6" t="str">
        <f>IFERROR(VLOOKUP(B322,Rankings!A:B,2,FALSE),"")</f>
        <v>HIGHLY LIKELY</v>
      </c>
      <c r="D322" s="4" t="s">
        <v>20</v>
      </c>
      <c r="E322" s="7" t="str">
        <f>IFERROR(VLOOKUP(B322,'Conditions Treated'!A:B,2,FALSE),"")</f>
        <v>Cardiomyopathy of wild-type or hereditary transthyretin-mediated amyloidosis</v>
      </c>
      <c r="F322" s="8" t="s">
        <v>686</v>
      </c>
    </row>
    <row r="323">
      <c r="A323" s="4" t="s">
        <v>6</v>
      </c>
      <c r="B323" s="5" t="s">
        <v>687</v>
      </c>
      <c r="C323" s="6" t="str">
        <f>IFERROR(VLOOKUP(B323,Rankings!A:B,2,FALSE),"")</f>
        <v>HIGHLY LIKELY</v>
      </c>
      <c r="D323" s="4" t="s">
        <v>20</v>
      </c>
      <c r="E323" s="7" t="str">
        <f>IFERROR(VLOOKUP(B323,'Conditions Treated'!A:B,2,FALSE),"")</f>
        <v>Cardiomyopathy of wild-type or hereditary transthyretin-mediated amyloidosis</v>
      </c>
      <c r="F323" s="8" t="s">
        <v>686</v>
      </c>
    </row>
    <row r="324">
      <c r="A324" s="4" t="s">
        <v>6</v>
      </c>
      <c r="B324" s="5" t="s">
        <v>688</v>
      </c>
      <c r="C324" s="6" t="str">
        <f>IFERROR(VLOOKUP(B324,Rankings!A:B,2,FALSE),"")</f>
        <v>HIGHLY LIKELY</v>
      </c>
      <c r="D324" s="4" t="s">
        <v>11</v>
      </c>
      <c r="E324" s="7" t="str">
        <f>IFERROR(VLOOKUP(B324,'Conditions Treated'!A:B,2,FALSE),"")</f>
        <v>Duchenne muscular dystrophy</v>
      </c>
      <c r="F324" s="8" t="s">
        <v>689</v>
      </c>
    </row>
    <row r="325">
      <c r="A325" s="4" t="s">
        <v>6</v>
      </c>
      <c r="B325" s="5" t="s">
        <v>690</v>
      </c>
      <c r="C325" s="6" t="str">
        <f>IFERROR(VLOOKUP(B325,Rankings!A:B,2,FALSE),"")</f>
        <v>HIGHLY LIKELY</v>
      </c>
      <c r="D325" s="4" t="s">
        <v>691</v>
      </c>
      <c r="E325" s="7" t="str">
        <f>IFERROR(VLOOKUP(B325,'Conditions Treated'!A:B,2,FALSE),"")</f>
        <v>Narcolepsy, Idiopathic Hypersomnia</v>
      </c>
      <c r="F325" s="8" t="s">
        <v>692</v>
      </c>
    </row>
    <row r="326">
      <c r="A326" s="4" t="s">
        <v>6</v>
      </c>
      <c r="B326" s="5" t="s">
        <v>693</v>
      </c>
      <c r="C326" s="6" t="str">
        <f>IFERROR(VLOOKUP(B326,Rankings!A:B,2,FALSE),"")</f>
        <v>HIGHLY LIKELY</v>
      </c>
      <c r="D326" s="4" t="s">
        <v>694</v>
      </c>
      <c r="E326" s="7" t="str">
        <f>IFERROR(VLOOKUP(B326,'Conditions Treated'!A:B,2,FALSE),"")</f>
        <v>von Hippel-Lindau disease, Advanced Renal Cell Carcinoma</v>
      </c>
      <c r="F326" s="8" t="s">
        <v>695</v>
      </c>
    </row>
    <row r="327">
      <c r="A327" s="4" t="s">
        <v>6</v>
      </c>
      <c r="B327" s="5" t="s">
        <v>696</v>
      </c>
      <c r="C327" s="6" t="str">
        <f>IFERROR(VLOOKUP(B327,Rankings!A:B,2,FALSE),"")</f>
        <v>HIGHLY LIKELY</v>
      </c>
      <c r="D327" s="4" t="s">
        <v>17</v>
      </c>
      <c r="E327" s="7" t="str">
        <f>IFERROR(VLOOKUP(B327,'Conditions Treated'!A:B,2,FALSE),"")</f>
        <v>Metastatic non-small cell lung cancer, Relapsed or refractory, systemic anaplastic large cell lymphoma, Unresectable, recurrent, or refractory inflammatory myofibroblastic tumor</v>
      </c>
      <c r="F327" s="8" t="s">
        <v>697</v>
      </c>
    </row>
    <row r="328">
      <c r="A328" s="4" t="s">
        <v>6</v>
      </c>
      <c r="B328" s="5" t="s">
        <v>698</v>
      </c>
      <c r="C328" s="6" t="str">
        <f>IFERROR(VLOOKUP(B328,Rankings!A:B,2,FALSE),"")</f>
        <v>HIGHLY LIKELY</v>
      </c>
      <c r="D328" s="4" t="s">
        <v>68</v>
      </c>
      <c r="E328" s="7" t="str">
        <f>IFERROR(VLOOKUP(B328,'Conditions Treated'!A:B,2,FALSE),"")</f>
        <v>Primary humoral immunodeficiency disease</v>
      </c>
      <c r="F328" s="8" t="s">
        <v>699</v>
      </c>
    </row>
    <row r="329">
      <c r="A329" s="4" t="s">
        <v>6</v>
      </c>
      <c r="B329" s="5" t="s">
        <v>700</v>
      </c>
      <c r="C329" s="6" t="str">
        <f>IFERROR(VLOOKUP(B329,Rankings!A:B,2,FALSE),"")</f>
        <v>HIGHLY LIKELY</v>
      </c>
      <c r="D329" s="4" t="s">
        <v>701</v>
      </c>
      <c r="E329" s="7" t="str">
        <f>IFERROR(VLOOKUP(B329,'Conditions Treated'!A:B,2,FALSE),"")</f>
        <v>Chronic sialorrhea, Upper limb spasticity, Cervical dystonia, Blepharospasm, Glabellar lines</v>
      </c>
      <c r="F329" s="8" t="s">
        <v>702</v>
      </c>
    </row>
    <row r="330">
      <c r="A330" s="4" t="s">
        <v>6</v>
      </c>
      <c r="B330" s="5" t="s">
        <v>703</v>
      </c>
      <c r="C330" s="6" t="str">
        <f>IFERROR(VLOOKUP(B330,Rankings!A:B,2,FALSE),"")</f>
        <v>HIGHLY LIKELY</v>
      </c>
      <c r="D330" s="4" t="s">
        <v>17</v>
      </c>
      <c r="E330" s="7" t="str">
        <f>IFERROR(VLOOKUP(B330,'Conditions Treated'!A:B,2,FALSE),"")</f>
        <v>Castration-resistant prostate cancer</v>
      </c>
      <c r="F330" s="8" t="s">
        <v>704</v>
      </c>
    </row>
    <row r="331">
      <c r="A331" s="4" t="s">
        <v>6</v>
      </c>
      <c r="B331" s="5" t="s">
        <v>705</v>
      </c>
      <c r="C331" s="6" t="str">
        <f>IFERROR(VLOOKUP(B331,Rankings!A:B,2,FALSE),"")</f>
        <v>HIGHLY LIKELY</v>
      </c>
      <c r="D331" s="4" t="s">
        <v>17</v>
      </c>
      <c r="E331" s="7" t="str">
        <f>IFERROR(VLOOKUP(B331,'Conditions Treated'!A:B,2,FALSE),"")</f>
        <v>Relapsed or refractory acute myeloid leukemia</v>
      </c>
      <c r="F331" s="8" t="s">
        <v>706</v>
      </c>
    </row>
    <row r="332">
      <c r="A332" s="4" t="s">
        <v>6</v>
      </c>
      <c r="B332" s="5" t="s">
        <v>707</v>
      </c>
      <c r="C332" s="6" t="str">
        <f>IFERROR(VLOOKUP(B332,Rankings!A:B,2,FALSE),"")</f>
        <v>HIGHLY LIKELY</v>
      </c>
      <c r="D332" s="4" t="s">
        <v>17</v>
      </c>
      <c r="E332" s="7" t="str">
        <f>IFERROR(VLOOKUP(B332,'Conditions Treated'!A:B,2,FALSE),"")</f>
        <v>Multiple myeloma, Diffuse Large B-Cell Lymphoma</v>
      </c>
      <c r="F332" s="8" t="s">
        <v>708</v>
      </c>
    </row>
    <row r="333">
      <c r="A333" s="4" t="s">
        <v>6</v>
      </c>
      <c r="B333" s="5" t="s">
        <v>709</v>
      </c>
      <c r="C333" s="6" t="str">
        <f>IFERROR(VLOOKUP(B333,Rankings!A:B,2,FALSE),"")</f>
        <v>HIGHLY LIKELY</v>
      </c>
      <c r="D333" s="4" t="s">
        <v>17</v>
      </c>
      <c r="E333" s="7" t="str">
        <f>IFERROR(VLOOKUP(B333,'Conditions Treated'!A:B,2,FALSE),"")</f>
        <v>Castration-resistant prostate cancer, Metastatic castration-sensitive prostate cancer</v>
      </c>
      <c r="F333" s="8" t="s">
        <v>710</v>
      </c>
    </row>
    <row r="334">
      <c r="A334" s="4" t="s">
        <v>6</v>
      </c>
      <c r="B334" s="5" t="s">
        <v>711</v>
      </c>
      <c r="C334" s="6" t="str">
        <f>IFERROR(VLOOKUP(B334,Rankings!A:B,2,FALSE),"")</f>
        <v>HIGHLY LIKELY</v>
      </c>
      <c r="D334" s="4" t="s">
        <v>14</v>
      </c>
      <c r="E334" s="7" t="str">
        <f>IFERROR(VLOOKUP(B334,'Conditions Treated'!A:B,2,FALSE),"")</f>
        <v>Hemophilia A</v>
      </c>
      <c r="F334" s="8" t="s">
        <v>712</v>
      </c>
    </row>
    <row r="335">
      <c r="A335" s="4" t="s">
        <v>6</v>
      </c>
      <c r="B335" s="5" t="s">
        <v>713</v>
      </c>
      <c r="C335" s="6" t="str">
        <f>IFERROR(VLOOKUP(B335,Rankings!A:B,2,FALSE),"")</f>
        <v>HIGHLY LIKELY</v>
      </c>
      <c r="D335" s="4" t="s">
        <v>691</v>
      </c>
      <c r="E335" s="7" t="str">
        <f>IFERROR(VLOOKUP(B335,'Conditions Treated'!A:B,2,FALSE),"")</f>
        <v>Narcolepsy, Idiopathic Hypersomnia</v>
      </c>
      <c r="F335" s="8" t="s">
        <v>714</v>
      </c>
    </row>
    <row r="336">
      <c r="A336" s="4" t="s">
        <v>6</v>
      </c>
      <c r="B336" s="5" t="s">
        <v>715</v>
      </c>
      <c r="C336" s="6" t="str">
        <f>IFERROR(VLOOKUP(B336,Rankings!A:B,2,FALSE),"")</f>
        <v>HIGHLY LIKELY</v>
      </c>
      <c r="D336" s="4" t="s">
        <v>17</v>
      </c>
      <c r="E336" s="7" t="str">
        <f>IFERROR(VLOOKUP(B336,'Conditions Treated'!A:B,2,FALSE),"")</f>
        <v>Melanoma, Renal Cell Carcinoma, Colorectal Cancer, Hepatocellular Carcinoma, Non-Small Cell Lung Cancer, Malignant Pleural Mesothelioma, Esophageal Cancer</v>
      </c>
      <c r="F336" s="8" t="s">
        <v>716</v>
      </c>
    </row>
    <row r="337">
      <c r="A337" s="4" t="s">
        <v>6</v>
      </c>
      <c r="B337" s="5" t="s">
        <v>717</v>
      </c>
      <c r="C337" s="6" t="str">
        <f>IFERROR(VLOOKUP(B337,Rankings!A:B,2,FALSE),"")</f>
        <v>HIGHLY LIKELY</v>
      </c>
      <c r="D337" s="4" t="s">
        <v>17</v>
      </c>
      <c r="E337" s="7" t="str">
        <f>IFERROR(VLOOKUP(B337,'Conditions Treated'!A:B,2,FALSE),"")</f>
        <v>Metastatic castration-resistant prostate cancer</v>
      </c>
      <c r="F337" s="8" t="s">
        <v>718</v>
      </c>
    </row>
    <row r="338">
      <c r="A338" s="4" t="s">
        <v>6</v>
      </c>
      <c r="B338" s="5" t="s">
        <v>719</v>
      </c>
      <c r="C338" s="6" t="str">
        <f>IFERROR(VLOOKUP(B338,Rankings!A:B,2,FALSE),"")</f>
        <v>HIGHLY LIKELY</v>
      </c>
      <c r="D338" s="4" t="s">
        <v>11</v>
      </c>
      <c r="E338" s="7" t="str">
        <f>IFERROR(VLOOKUP(B338,'Conditions Treated'!A:B,2,FALSE),"")</f>
        <v>Type 1 Gaucher disease</v>
      </c>
      <c r="F338" s="8" t="s">
        <v>720</v>
      </c>
    </row>
    <row r="339">
      <c r="A339" s="4" t="s">
        <v>6</v>
      </c>
      <c r="B339" s="5" t="s">
        <v>721</v>
      </c>
      <c r="C339" s="6" t="str">
        <f>IFERROR(VLOOKUP(B339,Rankings!A:B,2,FALSE),"")</f>
        <v>HIGHLY LIKELY</v>
      </c>
      <c r="D339" s="4" t="s">
        <v>17</v>
      </c>
      <c r="E339" s="7" t="str">
        <f>IFERROR(VLOOKUP(B339,'Conditions Treated'!A:B,2,FALSE),"")</f>
        <v>Recurrent epithelial ovarian, fallopian tube, or primary peritoneal cancer, Advanced ovarian, fallopian tube, or primary peritoneal cancer</v>
      </c>
      <c r="F339" s="8" t="s">
        <v>722</v>
      </c>
    </row>
    <row r="340">
      <c r="A340" s="4" t="s">
        <v>6</v>
      </c>
      <c r="B340" s="5" t="s">
        <v>723</v>
      </c>
      <c r="C340" s="6" t="str">
        <f>IFERROR(VLOOKUP(B340,Rankings!A:B,2,FALSE),"")</f>
        <v>HIGHLY LIKELY</v>
      </c>
      <c r="D340" s="4" t="s">
        <v>17</v>
      </c>
      <c r="E340" s="7" t="str">
        <f>IFERROR(VLOOKUP(B340,'Conditions Treated'!A:B,2,FALSE),"")</f>
        <v>Unresectable or metastatic melanoma, Erdheim-Chester Disease</v>
      </c>
      <c r="F340" s="8" t="s">
        <v>724</v>
      </c>
    </row>
    <row r="341">
      <c r="A341" s="4" t="s">
        <v>6</v>
      </c>
      <c r="B341" s="5" t="s">
        <v>725</v>
      </c>
      <c r="C341" s="6" t="str">
        <f>IFERROR(VLOOKUP(B341,Rankings!A:B,2,FALSE),"")</f>
        <v>HIGHLY LIKELY</v>
      </c>
      <c r="D341" s="4" t="s">
        <v>11</v>
      </c>
      <c r="E341" s="7" t="str">
        <f>IFERROR(VLOOKUP(B341,'Conditions Treated'!A:B,2,FALSE),"")</f>
        <v>Emphysema due to deficiency of alpha 1 -proteinase inhibitor</v>
      </c>
      <c r="F341" s="8" t="s">
        <v>726</v>
      </c>
    </row>
    <row r="342">
      <c r="A342" s="4" t="s">
        <v>6</v>
      </c>
      <c r="B342" s="5" t="s">
        <v>727</v>
      </c>
      <c r="C342" s="6" t="str">
        <f>IFERROR(VLOOKUP(B342,Rankings!A:B,2,FALSE),"")</f>
        <v>LIKELY</v>
      </c>
      <c r="D342" s="4" t="s">
        <v>57</v>
      </c>
      <c r="E342" s="7" t="str">
        <f>IFERROR(VLOOKUP(B342,'Conditions Treated'!A:B,2,FALSE),"")</f>
        <v>Partial seizures</v>
      </c>
      <c r="F342" s="8" t="s">
        <v>728</v>
      </c>
    </row>
    <row r="343">
      <c r="A343" s="4" t="s">
        <v>6</v>
      </c>
      <c r="B343" s="5" t="s">
        <v>729</v>
      </c>
      <c r="C343" s="6" t="str">
        <f>IFERROR(VLOOKUP(B343,Rankings!A:B,2,FALSE),"")</f>
        <v>HIGHLY LIKELY</v>
      </c>
      <c r="D343" s="4" t="s">
        <v>17</v>
      </c>
      <c r="E343" s="7" t="str">
        <f>IFERROR(VLOOKUP(B343,'Conditions Treated'!A:B,2,FALSE),"")</f>
        <v>Relapsed chronic lymphocytic leukemia</v>
      </c>
      <c r="F343" s="8" t="s">
        <v>730</v>
      </c>
    </row>
    <row r="344">
      <c r="A344" s="4" t="s">
        <v>6</v>
      </c>
      <c r="B344" s="5" t="s">
        <v>731</v>
      </c>
      <c r="C344" s="6" t="str">
        <f>IFERROR(VLOOKUP(B344,Rankings!A:B,2,FALSE),"")</f>
        <v>HIGHLY LIKELY</v>
      </c>
      <c r="D344" s="4" t="s">
        <v>17</v>
      </c>
      <c r="E344" s="7" t="str">
        <f>IFERROR(VLOOKUP(B344,'Conditions Treated'!A:B,2,FALSE),"")</f>
        <v>Metastatic castration-resistant prostate cancer, Metastatic high-risk castration-sensitive prostate cancer</v>
      </c>
      <c r="F344" s="8" t="s">
        <v>732</v>
      </c>
    </row>
    <row r="345">
      <c r="A345" s="4" t="s">
        <v>733</v>
      </c>
      <c r="B345" s="4" t="s">
        <v>734</v>
      </c>
      <c r="C345" s="4" t="s">
        <v>47</v>
      </c>
      <c r="D345" s="4" t="s">
        <v>48</v>
      </c>
      <c r="E345" s="4" t="s">
        <v>251</v>
      </c>
      <c r="F345" s="8" t="s">
        <v>735</v>
      </c>
    </row>
    <row r="346">
      <c r="A346" s="4" t="s">
        <v>733</v>
      </c>
      <c r="B346" s="5" t="s">
        <v>736</v>
      </c>
      <c r="C346" s="6" t="str">
        <f>IFERROR(VLOOKUP(B346,Rankings!A:B,2,FALSE),"")</f>
        <v>LIKELY</v>
      </c>
      <c r="D346" s="4" t="s">
        <v>737</v>
      </c>
      <c r="E346" s="7" t="str">
        <f>IFERROR(VLOOKUP(B346,'Conditions Treated'!A:B,2,FALSE),"")</f>
        <v>Atopic Dermatitis, Asthma, Chronic Rhinosinusitis with Nasal Polyposis, Eosinophilic Esophagitis, Prurigo Nodularis</v>
      </c>
      <c r="F346" s="8" t="s">
        <v>738</v>
      </c>
    </row>
    <row r="347">
      <c r="A347" s="4" t="s">
        <v>733</v>
      </c>
      <c r="B347" s="5" t="s">
        <v>739</v>
      </c>
      <c r="C347" s="6" t="str">
        <f>IFERROR(VLOOKUP(B347,Rankings!A:B,2,FALSE),"")</f>
        <v>LIKELY</v>
      </c>
      <c r="D347" s="4" t="s">
        <v>740</v>
      </c>
      <c r="E347" s="7" t="str">
        <f>IFERROR(VLOOKUP(B347,'Conditions Treated'!A:B,2,FALSE),"")</f>
        <v>Chronic kidney disease, Heart failure, Type 2 diabetes mellitus</v>
      </c>
      <c r="F347" s="8" t="s">
        <v>741</v>
      </c>
    </row>
    <row r="348">
      <c r="A348" s="4" t="s">
        <v>733</v>
      </c>
      <c r="B348" s="5" t="s">
        <v>742</v>
      </c>
      <c r="C348" s="6" t="str">
        <f>IFERROR(VLOOKUP(B348,Rankings!A:B,2,FALSE),"")</f>
        <v>LIKELY</v>
      </c>
      <c r="D348" s="4" t="s">
        <v>740</v>
      </c>
      <c r="E348" s="7" t="str">
        <f>IFERROR(VLOOKUP(B348,'Conditions Treated'!A:B,2,FALSE),"")</f>
        <v>Chronic kidney disease, Heart failure, Type 2 diabetes mellitus</v>
      </c>
      <c r="F348" s="8" t="s">
        <v>743</v>
      </c>
    </row>
    <row r="349">
      <c r="A349" s="4" t="s">
        <v>733</v>
      </c>
      <c r="B349" s="5" t="s">
        <v>744</v>
      </c>
      <c r="C349" s="6" t="str">
        <f>IFERROR(VLOOKUP(B349,Rankings!A:B,2,FALSE),"")</f>
        <v>LIKELY</v>
      </c>
      <c r="D349" s="4" t="s">
        <v>211</v>
      </c>
      <c r="E349" s="7" t="str">
        <f>IFERROR(VLOOKUP(B349,'Conditions Treated'!A:B,2,FALSE),"")</f>
        <v>Type 2 diabetes mellitus</v>
      </c>
      <c r="F349" s="8" t="s">
        <v>745</v>
      </c>
    </row>
    <row r="350">
      <c r="A350" s="4" t="s">
        <v>733</v>
      </c>
      <c r="B350" s="5" t="s">
        <v>746</v>
      </c>
      <c r="C350" s="6" t="str">
        <f>IFERROR(VLOOKUP(B350,Rankings!A:B,2,FALSE),"")</f>
        <v>HIGHLY LIKELY</v>
      </c>
      <c r="D350" s="4" t="s">
        <v>52</v>
      </c>
      <c r="E350" s="7" t="str">
        <f>IFERROR(VLOOKUP(B350,'Conditions Treated'!A:B,2,FALSE),"")</f>
        <v>Moderate-to-severe plaque psoriasis, Active psoriatic arthritis, Moderately to severely active Crohn's disease, Moderately to severely active ulcerative colitis</v>
      </c>
      <c r="F350" s="8" t="s">
        <v>572</v>
      </c>
    </row>
    <row r="351">
      <c r="A351" s="4" t="s">
        <v>733</v>
      </c>
      <c r="B351" s="5" t="s">
        <v>747</v>
      </c>
      <c r="C351" s="6" t="str">
        <f>IFERROR(VLOOKUP(B351,Rankings!A:B,2,FALSE),"")</f>
        <v>LIKELY</v>
      </c>
      <c r="D351" s="4" t="s">
        <v>211</v>
      </c>
      <c r="E351" s="7" t="str">
        <f>IFERROR(VLOOKUP(B351,'Conditions Treated'!A:B,2,FALSE),"")</f>
        <v>Type 2 diabetes mellitus</v>
      </c>
      <c r="F351" s="8" t="s">
        <v>748</v>
      </c>
    </row>
    <row r="352">
      <c r="A352" s="4" t="s">
        <v>733</v>
      </c>
      <c r="B352" s="5" t="s">
        <v>749</v>
      </c>
      <c r="C352" s="9" t="s">
        <v>47</v>
      </c>
      <c r="D352" s="4" t="s">
        <v>156</v>
      </c>
      <c r="E352" s="7" t="str">
        <f>IFERROR(VLOOKUP(B352,'Conditions Treated'!A:B,2,FALSE),"")</f>
        <v>Attention Deficit Hyperactivity Disorder, Binge eating disorder</v>
      </c>
      <c r="F352" s="8" t="s">
        <v>750</v>
      </c>
    </row>
    <row r="353">
      <c r="A353" s="4" t="s">
        <v>751</v>
      </c>
      <c r="B353" s="5" t="s">
        <v>752</v>
      </c>
      <c r="C353" s="6" t="str">
        <f>IFERROR(VLOOKUP(B353,Rankings!A:B,2,FALSE),"")</f>
        <v>LIKELY</v>
      </c>
      <c r="D353" s="4" t="s">
        <v>200</v>
      </c>
      <c r="E353" s="7" t="str">
        <f>IFERROR(VLOOKUP(B353,'Conditions Treated'!A:B,2,FALSE),"")</f>
        <v>Bronchospasm associated with COPD</v>
      </c>
      <c r="F353" s="8" t="s">
        <v>753</v>
      </c>
    </row>
    <row r="354">
      <c r="A354" s="4" t="s">
        <v>751</v>
      </c>
      <c r="B354" s="4" t="s">
        <v>734</v>
      </c>
      <c r="C354" s="4" t="s">
        <v>47</v>
      </c>
      <c r="D354" s="4" t="s">
        <v>48</v>
      </c>
      <c r="E354" s="4" t="s">
        <v>251</v>
      </c>
      <c r="F354" s="8" t="s">
        <v>735</v>
      </c>
    </row>
    <row r="355">
      <c r="A355" s="4" t="s">
        <v>751</v>
      </c>
      <c r="B355" s="5" t="s">
        <v>754</v>
      </c>
      <c r="C355" s="6" t="str">
        <f>IFERROR(VLOOKUP(B355,Rankings!A:B,2,FALSE),"")</f>
        <v>HIGHLY LIKELY</v>
      </c>
      <c r="D355" s="4" t="s">
        <v>701</v>
      </c>
      <c r="E355" s="7" t="str">
        <f>IFERROR(VLOOKUP(B355,'Conditions Treated'!A:B,2,FALSE),"")</f>
        <v>Overactive bladder, Urinary incontinence, Detrusor overactivity, Neurogenic detrusor overactivity, Chronic migraine, Spasticity, Cervical dystonia, Severe axillary hyperhidrosis, Blepharospasm, Strabismus</v>
      </c>
      <c r="F355" s="8" t="s">
        <v>755</v>
      </c>
    </row>
    <row r="356">
      <c r="A356" s="4" t="s">
        <v>751</v>
      </c>
      <c r="B356" s="5" t="s">
        <v>756</v>
      </c>
      <c r="C356" s="6" t="str">
        <f>IFERROR(VLOOKUP(B356,Rankings!A:B,2,FALSE),"")</f>
        <v>HIGHLY LIKELY</v>
      </c>
      <c r="D356" s="4" t="s">
        <v>757</v>
      </c>
      <c r="E356" s="7" t="str">
        <f>IFERROR(VLOOKUP(B356,'Conditions Treated'!A:B,2,FALSE),"")</f>
        <v>Opioid dependence</v>
      </c>
      <c r="F356" s="8" t="s">
        <v>758</v>
      </c>
    </row>
    <row r="357">
      <c r="A357" s="4" t="s">
        <v>751</v>
      </c>
      <c r="B357" s="5" t="s">
        <v>759</v>
      </c>
      <c r="C357" s="6" t="str">
        <f>IFERROR(VLOOKUP(B357,Rankings!A:B,2,FALSE),"")</f>
        <v>LIKELY</v>
      </c>
      <c r="D357" s="4" t="s">
        <v>52</v>
      </c>
      <c r="E357" s="7" t="str">
        <f>IFERROR(VLOOKUP(B357,'Conditions Treated'!A:B,2,FALSE),"")</f>
        <v>Plaque psoriasis, Psoriatic arthritis, Ankylosing spondylitis, Non-radiographic axial spondyloarthritis, Enthesitis-related arthritis, Hidradenitis suppurativa</v>
      </c>
      <c r="F357" s="8" t="s">
        <v>134</v>
      </c>
    </row>
    <row r="358">
      <c r="A358" s="4" t="s">
        <v>751</v>
      </c>
      <c r="B358" s="5" t="s">
        <v>760</v>
      </c>
      <c r="C358" s="6" t="str">
        <f>IFERROR(VLOOKUP(B358,Rankings!A:B,2,FALSE),"")</f>
        <v>HIGHLY LIKELY</v>
      </c>
      <c r="D358" s="4" t="s">
        <v>266</v>
      </c>
      <c r="E358" s="7" t="str">
        <f>IFERROR(VLOOKUP(B358,'Conditions Treated'!A:B,2,FALSE),"")</f>
        <v>Exocrine pancreatic insufficiency</v>
      </c>
      <c r="F358" s="8" t="s">
        <v>761</v>
      </c>
    </row>
    <row r="359">
      <c r="A359" s="4" t="s">
        <v>751</v>
      </c>
      <c r="B359" s="5" t="s">
        <v>736</v>
      </c>
      <c r="C359" s="6" t="str">
        <f>IFERROR(VLOOKUP(B359,Rankings!A:B,2,FALSE),"")</f>
        <v>LIKELY</v>
      </c>
      <c r="D359" s="4" t="s">
        <v>737</v>
      </c>
      <c r="E359" s="7" t="str">
        <f>IFERROR(VLOOKUP(B359,'Conditions Treated'!A:B,2,FALSE),"")</f>
        <v>Atopic Dermatitis, Asthma, Chronic Rhinosinusitis with Nasal Polyposis, Eosinophilic Esophagitis, Prurigo Nodularis</v>
      </c>
      <c r="F359" s="8" t="s">
        <v>738</v>
      </c>
    </row>
    <row r="360">
      <c r="A360" s="4" t="s">
        <v>751</v>
      </c>
      <c r="B360" s="5" t="s">
        <v>762</v>
      </c>
      <c r="C360" s="6" t="str">
        <f>IFERROR(VLOOKUP(B360,Rankings!A:B,2,FALSE),"")</f>
        <v>HIGHLY LIKELY</v>
      </c>
      <c r="D360" s="4" t="s">
        <v>20</v>
      </c>
      <c r="E360" s="7" t="str">
        <f>IFERROR(VLOOKUP(B360,'Conditions Treated'!A:B,2,FALSE),"")</f>
        <v>Stroke and systemic embolism in nonvalvular atrial fibrillation, Prophylaxis of deep vein thrombosis, Treatment of deep vein thrombosis and pulmonary embolism</v>
      </c>
      <c r="F360" s="8" t="s">
        <v>763</v>
      </c>
    </row>
    <row r="361">
      <c r="A361" s="4" t="s">
        <v>751</v>
      </c>
      <c r="B361" s="5" t="s">
        <v>764</v>
      </c>
      <c r="C361" s="6" t="str">
        <f>IFERROR(VLOOKUP(B361,Rankings!A:B,2,FALSE),"")</f>
        <v>LIKELY</v>
      </c>
      <c r="D361" s="4" t="s">
        <v>52</v>
      </c>
      <c r="E361" s="7" t="str">
        <f>IFERROR(VLOOKUP(B361,'Conditions Treated'!A:B,2,FALSE),"")</f>
        <v>Rheumatoid Arthritis, Polyarticular Juvenile Idiopathic Arthritis, Psoriatic Arthritis, Ankylosing Spondylitis, Plaque Psoriasis</v>
      </c>
      <c r="F361" s="8" t="s">
        <v>182</v>
      </c>
    </row>
    <row r="362">
      <c r="A362" s="4" t="s">
        <v>751</v>
      </c>
      <c r="B362" s="5" t="s">
        <v>765</v>
      </c>
      <c r="C362" s="6" t="str">
        <f>IFERROR(VLOOKUP(B362,Rankings!A:B,2,FALSE),"")</f>
        <v>HIGHLY LIKELY</v>
      </c>
      <c r="D362" s="4" t="s">
        <v>52</v>
      </c>
      <c r="E362" s="7" t="str">
        <f>IFERROR(VLOOKUP(B362,'Conditions Treated'!A:B,2,FALSE),"")</f>
        <v>Ulcerative colitis, Crohn's disease</v>
      </c>
      <c r="F362" s="8" t="s">
        <v>188</v>
      </c>
    </row>
    <row r="363">
      <c r="A363" s="4" t="s">
        <v>751</v>
      </c>
      <c r="B363" s="5" t="s">
        <v>766</v>
      </c>
      <c r="C363" s="6" t="str">
        <f>IFERROR(VLOOKUP(B363,Rankings!A:B,2,FALSE),"")</f>
        <v>LIKELY</v>
      </c>
      <c r="D363" s="4" t="s">
        <v>304</v>
      </c>
      <c r="E363" s="7" t="str">
        <f>IFERROR(VLOOKUP(B363,'Conditions Treated'!A:B,2,FALSE),"")</f>
        <v>Neovascular (Wet) Age-Related Macular Degeneration, Diabetic Macular Edema, Diabetic Retinopathy</v>
      </c>
      <c r="F363" s="8" t="s">
        <v>767</v>
      </c>
    </row>
    <row r="364">
      <c r="A364" s="4" t="s">
        <v>751</v>
      </c>
      <c r="B364" s="5" t="s">
        <v>768</v>
      </c>
      <c r="C364" s="6" t="str">
        <f>IFERROR(VLOOKUP(B364,Rankings!A:B,2,FALSE),"")</f>
        <v>HIGHLY LIKELY</v>
      </c>
      <c r="D364" s="4" t="s">
        <v>68</v>
      </c>
      <c r="E364" s="7" t="str">
        <f>IFERROR(VLOOKUP(B364,'Conditions Treated'!A:B,2,FALSE),"")</f>
        <v>Primary humoral immunodeficiency</v>
      </c>
      <c r="F364" s="8" t="s">
        <v>235</v>
      </c>
    </row>
    <row r="365">
      <c r="A365" s="4" t="s">
        <v>751</v>
      </c>
      <c r="B365" s="4" t="s">
        <v>769</v>
      </c>
      <c r="C365" s="4" t="s">
        <v>47</v>
      </c>
      <c r="D365" s="4" t="s">
        <v>48</v>
      </c>
      <c r="E365" s="4" t="s">
        <v>251</v>
      </c>
      <c r="F365" s="8" t="s">
        <v>252</v>
      </c>
    </row>
    <row r="366">
      <c r="A366" s="4" t="s">
        <v>751</v>
      </c>
      <c r="B366" s="5" t="s">
        <v>770</v>
      </c>
      <c r="C366" s="6" t="str">
        <f>IFERROR(VLOOKUP(B366,Rankings!A:B,2,FALSE),"")</f>
        <v>HIGHLY LIKELY</v>
      </c>
      <c r="D366" s="4" t="s">
        <v>14</v>
      </c>
      <c r="E366" s="7" t="str">
        <f>IFERROR(VLOOKUP(B366,'Conditions Treated'!A:B,2,FALSE),"")</f>
        <v>Hemophilia A</v>
      </c>
      <c r="F366" s="8" t="s">
        <v>277</v>
      </c>
    </row>
    <row r="367">
      <c r="A367" s="4" t="s">
        <v>751</v>
      </c>
      <c r="B367" s="5" t="s">
        <v>771</v>
      </c>
      <c r="C367" s="6" t="str">
        <f>IFERROR(VLOOKUP(B367,Rankings!A:B,2,FALSE),"")</f>
        <v>LIKELY</v>
      </c>
      <c r="D367" s="4" t="s">
        <v>52</v>
      </c>
      <c r="E367" s="7" t="str">
        <f>IFERROR(VLOOKUP(B367,'Conditions Treated'!A:B,2,FALSE),"")</f>
        <v>Rheumatoid Arthritis, Juvenile Idiopathic Arthritis, Psoriatic Arthritis, Ankylosing Spondylitis, Crohn's Disease, Ulcerative Colitis, Plaque Psoriasis, Hidradenitis Suppurativa, Uveitis</v>
      </c>
      <c r="F367" s="8" t="s">
        <v>288</v>
      </c>
    </row>
    <row r="368">
      <c r="A368" s="4" t="s">
        <v>751</v>
      </c>
      <c r="B368" s="5" t="s">
        <v>772</v>
      </c>
      <c r="C368" s="6" t="str">
        <f>IFERROR(VLOOKUP(B368,Rankings!A:B,2,FALSE),"")</f>
        <v>LIKELY</v>
      </c>
      <c r="D368" s="4" t="s">
        <v>52</v>
      </c>
      <c r="E368" s="7" t="str">
        <f>IFERROR(VLOOKUP(B368,'Conditions Treated'!A:B,2,FALSE),"")</f>
        <v>Crohn's Disease, Ulcerative Colitis, Rheumatoid Arthritis, Ankylosing Spondylitis, Psoriatic Arthritis, Plaque Psoriasis</v>
      </c>
      <c r="F368" s="8" t="s">
        <v>318</v>
      </c>
    </row>
    <row r="369">
      <c r="A369" s="4" t="s">
        <v>751</v>
      </c>
      <c r="B369" s="5" t="s">
        <v>742</v>
      </c>
      <c r="C369" s="6" t="str">
        <f>IFERROR(VLOOKUP(B369,Rankings!A:B,2,FALSE),"")</f>
        <v>LIKELY</v>
      </c>
      <c r="D369" s="4" t="s">
        <v>740</v>
      </c>
      <c r="E369" s="7" t="str">
        <f>IFERROR(VLOOKUP(B369,'Conditions Treated'!A:B,2,FALSE),"")</f>
        <v>Chronic kidney disease, Heart failure, Type 2 diabetes mellitus</v>
      </c>
      <c r="F369" s="8" t="s">
        <v>743</v>
      </c>
    </row>
    <row r="370">
      <c r="A370" s="4" t="s">
        <v>751</v>
      </c>
      <c r="B370" s="5" t="s">
        <v>773</v>
      </c>
      <c r="C370" s="6" t="str">
        <f>IFERROR(VLOOKUP(B370,Rankings!A:B,2,FALSE),"")</f>
        <v>HIGHLY LIKELY</v>
      </c>
      <c r="D370" s="4" t="s">
        <v>17</v>
      </c>
      <c r="E370" s="7" t="str">
        <f>IFERROR(VLOOKUP(B370,'Conditions Treated'!A:B,2,FALSE),"")</f>
        <v>Melanoma, Non-Small Cell Lung Cancer, Head and Neck Squamous Cell Cancer, Classical Hodgkin Lymphoma, Primary Mediastinal Large B-Cell Lymphoma, Urothelial Cancer, Microsatellite Instability-High or Mismatch Repair Deficient Cancer, Microsatellite Instability-High or Mismatch Repair Deficient Colorectal Cancer, Gastric Cancer, Esophageal Cancer, Cervical Cancer, Hepatocellular Carcinoma, Biliary Tract Cancer, Merkel Cell Carcinoma, Renal Cell Carcinoma, Endometrial Carcinoma, Tumor Mutational Burden-High Cancer, Cutaneous Squamous Cell Carcinoma, Triple-Negative Breast Cancer</v>
      </c>
      <c r="F370" s="8" t="s">
        <v>347</v>
      </c>
    </row>
    <row r="371">
      <c r="A371" s="4" t="s">
        <v>751</v>
      </c>
      <c r="B371" s="5" t="s">
        <v>774</v>
      </c>
      <c r="C371" s="6" t="str">
        <f>IFERROR(VLOOKUP(B371,Rankings!A:B,2,FALSE),"")</f>
        <v>HIGHLY LIKELY</v>
      </c>
      <c r="D371" s="4" t="s">
        <v>17</v>
      </c>
      <c r="E371" s="7" t="str">
        <f>IFERROR(VLOOKUP(B371,'Conditions Treated'!A:B,2,FALSE),"")</f>
        <v>Multiple myeloma, Transfusion-dependent anemia due to myelodysplastic syndromes, Mantle cell lymphoma, Previously treated follicular lymphoma, Previously treated marginal zone lymphoma</v>
      </c>
      <c r="F371" s="8" t="s">
        <v>417</v>
      </c>
    </row>
    <row r="372">
      <c r="A372" s="4" t="s">
        <v>751</v>
      </c>
      <c r="B372" s="4" t="s">
        <v>775</v>
      </c>
      <c r="C372" s="4" t="s">
        <v>47</v>
      </c>
      <c r="D372" s="4" t="s">
        <v>190</v>
      </c>
      <c r="E372" s="4" t="s">
        <v>191</v>
      </c>
      <c r="F372" s="8" t="s">
        <v>776</v>
      </c>
    </row>
    <row r="373">
      <c r="A373" s="4" t="s">
        <v>751</v>
      </c>
      <c r="B373" s="5" t="s">
        <v>777</v>
      </c>
      <c r="C373" s="6" t="str">
        <f>IFERROR(VLOOKUP(B373,Rankings!A:B,2,FALSE),"")</f>
        <v>HIGHLY LIKELY</v>
      </c>
      <c r="D373" s="4" t="s">
        <v>757</v>
      </c>
      <c r="E373" s="7" t="str">
        <f>IFERROR(VLOOKUP(B373,'Conditions Treated'!A:B,2,FALSE),"")</f>
        <v>Opioid dependence</v>
      </c>
      <c r="F373" s="8" t="s">
        <v>778</v>
      </c>
    </row>
    <row r="374">
      <c r="A374" s="4" t="s">
        <v>751</v>
      </c>
      <c r="B374" s="5" t="s">
        <v>779</v>
      </c>
      <c r="C374" s="6" t="str">
        <f>IFERROR(VLOOKUP(B374,Rankings!A:B,2,FALSE),"")</f>
        <v>HIGHLY LIKELY</v>
      </c>
      <c r="D374" s="4" t="s">
        <v>52</v>
      </c>
      <c r="E374" s="7" t="str">
        <f>IFERROR(VLOOKUP(B374,'Conditions Treated'!A:B,2,FALSE),"")</f>
        <v>Relapsing forms of multiple sclerosis, Primary progressive MS</v>
      </c>
      <c r="F374" s="8" t="s">
        <v>441</v>
      </c>
    </row>
    <row r="375">
      <c r="A375" s="4" t="s">
        <v>751</v>
      </c>
      <c r="B375" s="5" t="s">
        <v>780</v>
      </c>
      <c r="C375" s="6" t="str">
        <f>IFERROR(VLOOKUP(B375,Rankings!A:B,2,FALSE),"")</f>
        <v>HIGHLY LIKELY</v>
      </c>
      <c r="D375" s="4" t="s">
        <v>17</v>
      </c>
      <c r="E375" s="7" t="str">
        <f>IFERROR(VLOOKUP(B375,'Conditions Treated'!A:B,2,FALSE),"")</f>
        <v>Melanoma, Non-Small Cell Lung Cancer, Malignant Pleural Mesothelioma, Renal Cell Carcinoma, Classical Hodgkin Lymphoma, Squamous Cell Carcinoma of the Head and Neck, Urothelial Carcinoma, Colorectal Cancer, Hepatocellular Carcinoma, Esophageal Cancer, Gastric Cancer, Gastroesophageal Junction Cancer, Esophageal Adenocarcinoma</v>
      </c>
      <c r="F375" s="8" t="s">
        <v>461</v>
      </c>
    </row>
    <row r="376">
      <c r="A376" s="4" t="s">
        <v>751</v>
      </c>
      <c r="B376" s="5" t="s">
        <v>744</v>
      </c>
      <c r="C376" s="6" t="str">
        <f>IFERROR(VLOOKUP(B376,Rankings!A:B,2,FALSE),"")</f>
        <v>LIKELY</v>
      </c>
      <c r="D376" s="4" t="s">
        <v>211</v>
      </c>
      <c r="E376" s="7" t="str">
        <f>IFERROR(VLOOKUP(B376,'Conditions Treated'!A:B,2,FALSE),"")</f>
        <v>Type 2 diabetes mellitus</v>
      </c>
      <c r="F376" s="8" t="s">
        <v>745</v>
      </c>
    </row>
    <row r="377">
      <c r="A377" s="4" t="s">
        <v>751</v>
      </c>
      <c r="B377" s="5" t="s">
        <v>781</v>
      </c>
      <c r="C377" s="6" t="str">
        <f>IFERROR(VLOOKUP(B377,Rankings!A:B,2,FALSE),"")</f>
        <v>HIGHLY LIKELY</v>
      </c>
      <c r="D377" s="4" t="s">
        <v>17</v>
      </c>
      <c r="E377" s="7" t="str">
        <f>IFERROR(VLOOKUP(B377,'Conditions Treated'!A:B,2,FALSE),"")</f>
        <v>Multiple myeloma, Transfusion-dependent anemia due to myelodysplastic syndromes, Mantle cell lymphoma, Previously treated follicular lymphoma, Previously treated marginal zone lymphoma</v>
      </c>
      <c r="F377" s="8" t="s">
        <v>533</v>
      </c>
    </row>
    <row r="378">
      <c r="A378" s="4" t="s">
        <v>751</v>
      </c>
      <c r="B378" s="5" t="s">
        <v>782</v>
      </c>
      <c r="C378" s="6" t="str">
        <f>IFERROR(VLOOKUP(B378,Rankings!A:B,2,FALSE),"")</f>
        <v>LIKELY</v>
      </c>
      <c r="D378" s="4" t="s">
        <v>211</v>
      </c>
      <c r="E378" s="7" t="str">
        <f>IFERROR(VLOOKUP(B378,'Conditions Treated'!A:B,2,FALSE),"")</f>
        <v>Type 2 diabetes mellitus</v>
      </c>
      <c r="F378" s="8" t="s">
        <v>783</v>
      </c>
    </row>
    <row r="379">
      <c r="A379" s="4" t="s">
        <v>751</v>
      </c>
      <c r="B379" s="4" t="s">
        <v>784</v>
      </c>
      <c r="C379" s="4" t="s">
        <v>785</v>
      </c>
      <c r="D379" s="4" t="s">
        <v>64</v>
      </c>
      <c r="E379" s="4" t="s">
        <v>786</v>
      </c>
      <c r="F379" s="8" t="s">
        <v>787</v>
      </c>
    </row>
    <row r="380">
      <c r="A380" s="4" t="s">
        <v>751</v>
      </c>
      <c r="B380" s="5" t="s">
        <v>746</v>
      </c>
      <c r="C380" s="6" t="str">
        <f>IFERROR(VLOOKUP(B380,Rankings!A:B,2,FALSE),"")</f>
        <v>HIGHLY LIKELY</v>
      </c>
      <c r="D380" s="4" t="s">
        <v>52</v>
      </c>
      <c r="E380" s="7" t="str">
        <f>IFERROR(VLOOKUP(B380,'Conditions Treated'!A:B,2,FALSE),"")</f>
        <v>Moderate-to-severe plaque psoriasis, Active psoriatic arthritis, Moderately to severely active Crohn's disease, Moderately to severely active ulcerative colitis</v>
      </c>
      <c r="F380" s="8" t="s">
        <v>572</v>
      </c>
    </row>
    <row r="381">
      <c r="A381" s="4" t="s">
        <v>751</v>
      </c>
      <c r="B381" s="5" t="s">
        <v>788</v>
      </c>
      <c r="C381" s="6" t="str">
        <f>IFERROR(VLOOKUP(B381,Rankings!A:B,2,FALSE),"")</f>
        <v>LIKELY</v>
      </c>
      <c r="D381" s="4" t="s">
        <v>52</v>
      </c>
      <c r="E381" s="7" t="str">
        <f>IFERROR(VLOOKUP(B381,'Conditions Treated'!A:B,2,FALSE),"")</f>
        <v>Plaque psoriasis, Psoriatic arthritis, Crohn's disease, Ulcerative colitis</v>
      </c>
      <c r="F381" s="8" t="s">
        <v>582</v>
      </c>
    </row>
    <row r="382">
      <c r="A382" s="4" t="s">
        <v>751</v>
      </c>
      <c r="B382" s="5" t="s">
        <v>789</v>
      </c>
      <c r="C382" s="6" t="str">
        <f>IFERROR(VLOOKUP(B382,Rankings!A:B,2,FALSE),"")</f>
        <v>HIGHLY LIKELY</v>
      </c>
      <c r="D382" s="4" t="s">
        <v>757</v>
      </c>
      <c r="E382" s="7" t="str">
        <f>IFERROR(VLOOKUP(B382,'Conditions Treated'!A:B,2,FALSE),"")</f>
        <v>Opioid dependence</v>
      </c>
      <c r="F382" s="8" t="s">
        <v>790</v>
      </c>
    </row>
    <row r="383">
      <c r="A383" s="4" t="s">
        <v>751</v>
      </c>
      <c r="B383" s="5" t="s">
        <v>791</v>
      </c>
      <c r="C383" s="6" t="str">
        <f>IFERROR(VLOOKUP(B383,Rankings!A:B,2,FALSE),"")</f>
        <v>LIKELY</v>
      </c>
      <c r="D383" s="4" t="s">
        <v>200</v>
      </c>
      <c r="E383" s="7" t="str">
        <f>IFERROR(VLOOKUP(B383,'Conditions Treated'!A:B,2,FALSE),"")</f>
        <v>Chronic obstructive pulmonary disease</v>
      </c>
      <c r="F383" s="8" t="s">
        <v>792</v>
      </c>
    </row>
    <row r="384">
      <c r="A384" s="4" t="s">
        <v>751</v>
      </c>
      <c r="B384" s="5" t="s">
        <v>793</v>
      </c>
      <c r="C384" s="6" t="str">
        <f>IFERROR(VLOOKUP(B384,Rankings!A:B,2,FALSE),"")</f>
        <v>HIGHLY LIKELY</v>
      </c>
      <c r="D384" s="4" t="s">
        <v>52</v>
      </c>
      <c r="E384" s="7" t="str">
        <f>IFERROR(VLOOKUP(B384,'Conditions Treated'!A:B,2,FALSE),"")</f>
        <v>Moderate-to-severe plaque psoriasis, Active psoriatic arthritis</v>
      </c>
      <c r="F384" s="8" t="s">
        <v>643</v>
      </c>
    </row>
    <row r="385">
      <c r="A385" s="4" t="s">
        <v>751</v>
      </c>
      <c r="B385" s="5" t="s">
        <v>794</v>
      </c>
      <c r="C385" s="6" t="str">
        <f>IFERROR(VLOOKUP(B385,Rankings!A:B,2,FALSE),"")</f>
        <v>HIGHLY LIKELY</v>
      </c>
      <c r="D385" s="4" t="s">
        <v>11</v>
      </c>
      <c r="E385" s="7" t="str">
        <f>IFERROR(VLOOKUP(B385,'Conditions Treated'!A:B,2,FALSE),"")</f>
        <v>Cystic fibrosis</v>
      </c>
      <c r="F385" s="8" t="s">
        <v>645</v>
      </c>
    </row>
    <row r="386">
      <c r="A386" s="4" t="s">
        <v>751</v>
      </c>
      <c r="B386" s="4" t="s">
        <v>795</v>
      </c>
      <c r="C386" s="4" t="s">
        <v>47</v>
      </c>
      <c r="D386" s="4" t="s">
        <v>48</v>
      </c>
      <c r="E386" s="4" t="s">
        <v>251</v>
      </c>
      <c r="F386" s="8" t="s">
        <v>796</v>
      </c>
    </row>
    <row r="387">
      <c r="A387" s="4" t="s">
        <v>751</v>
      </c>
      <c r="B387" s="5" t="s">
        <v>747</v>
      </c>
      <c r="C387" s="6" t="str">
        <f>IFERROR(VLOOKUP(B387,Rankings!A:B,2,FALSE),"")</f>
        <v>LIKELY</v>
      </c>
      <c r="D387" s="4" t="s">
        <v>211</v>
      </c>
      <c r="E387" s="7" t="str">
        <f>IFERROR(VLOOKUP(B387,'Conditions Treated'!A:B,2,FALSE),"")</f>
        <v>Type 2 diabetes mellitus</v>
      </c>
      <c r="F387" s="8" t="s">
        <v>748</v>
      </c>
    </row>
    <row r="388">
      <c r="A388" s="4" t="s">
        <v>751</v>
      </c>
      <c r="B388" s="5" t="s">
        <v>797</v>
      </c>
      <c r="C388" s="6" t="str">
        <f>IFERROR(VLOOKUP(B388,Rankings!A:B,2,FALSE),"")</f>
        <v>HIGHLY LIKELY</v>
      </c>
      <c r="D388" s="4" t="s">
        <v>665</v>
      </c>
      <c r="E388" s="7" t="str">
        <f>IFERROR(VLOOKUP(B388,'Conditions Treated'!A:B,2,FALSE),"")</f>
        <v>Paroxysmal nocturnal hemoglobinuria, Atypical hemolytic uremic syndrome, Generalized myasthenia gravis, Neuromyelitis optica spectrum disorder</v>
      </c>
      <c r="F388" s="8" t="s">
        <v>666</v>
      </c>
    </row>
    <row r="389">
      <c r="A389" s="4" t="s">
        <v>751</v>
      </c>
      <c r="B389" s="5" t="s">
        <v>749</v>
      </c>
      <c r="C389" s="6" t="str">
        <f>IFERROR(VLOOKUP(B389,Rankings!A:B,2,FALSE),"")</f>
        <v>LIKELY</v>
      </c>
      <c r="D389" s="4" t="s">
        <v>156</v>
      </c>
      <c r="E389" s="7" t="str">
        <f>IFERROR(VLOOKUP(B389,'Conditions Treated'!A:B,2,FALSE),"")</f>
        <v>Attention Deficit Hyperactivity Disorder, Binge eating disorder</v>
      </c>
      <c r="F389" s="8" t="s">
        <v>750</v>
      </c>
    </row>
    <row r="390">
      <c r="A390" s="4" t="s">
        <v>751</v>
      </c>
      <c r="B390" s="5" t="s">
        <v>798</v>
      </c>
      <c r="C390" s="6" t="str">
        <f>IFERROR(VLOOKUP(B390,Rankings!A:B,2,FALSE),"")</f>
        <v>HIGHLY LIKELY</v>
      </c>
      <c r="D390" s="4" t="s">
        <v>20</v>
      </c>
      <c r="E390" s="7" t="str">
        <f>IFERROR(VLOOKUP(B390,'Conditions Treated'!A:B,2,FALSE),"")</f>
        <v>Stroke and systemic embolism in nonvalvular atrial fibrillation, Treatment of deep vein thrombosis and pulmonary embolism, Prophylaxis of deep vein thrombosis, Prophylaxis of venous thromboembolism, Reduction of risk of major cardiovascular events, Reduction of risk of major thrombotic vascular events, Treatment of VTE in pediatric patients, Thromboprophylaxis in pediatric patients</v>
      </c>
      <c r="F390" s="8" t="s">
        <v>799</v>
      </c>
    </row>
    <row r="391">
      <c r="A391" s="4" t="s">
        <v>751</v>
      </c>
      <c r="B391" s="5" t="s">
        <v>800</v>
      </c>
      <c r="C391" s="6" t="str">
        <f>IFERROR(VLOOKUP(B391,Rankings!A:B,2,FALSE),"")</f>
        <v>HIGHLY LIKELY</v>
      </c>
      <c r="D391" s="4" t="s">
        <v>757</v>
      </c>
      <c r="E391" s="7" t="str">
        <f>IFERROR(VLOOKUP(B391,'Conditions Treated'!A:B,2,FALSE),"")</f>
        <v>Opioid dependence</v>
      </c>
      <c r="F391" s="8" t="s">
        <v>801</v>
      </c>
    </row>
    <row r="392">
      <c r="A392" s="4" t="s">
        <v>802</v>
      </c>
      <c r="B392" s="10" t="s">
        <v>803</v>
      </c>
      <c r="C392" s="6" t="str">
        <f>IFERROR(VLOOKUP(B392,Rankings!A:B,2,FALSE),"")</f>
        <v>LIKELY</v>
      </c>
      <c r="D392" s="4" t="s">
        <v>156</v>
      </c>
      <c r="E392" s="7" t="str">
        <f>IFERROR(VLOOKUP(B392,'Conditions Treated'!A:B,2,FALSE),"")</f>
        <v>Schizophrenia, Acute Treatment of Manic and Mixed Episodes associated with Bipolar I, Adjunctive Treatment of Major Depressive Disorder, Irritability Associated with Autistic Disorder, Treatment of Tourette’s disorder</v>
      </c>
      <c r="F392" s="10" t="s">
        <v>804</v>
      </c>
    </row>
    <row r="393">
      <c r="A393" s="4" t="s">
        <v>802</v>
      </c>
      <c r="B393" s="10" t="s">
        <v>805</v>
      </c>
      <c r="C393" s="6" t="str">
        <f>IFERROR(VLOOKUP(B393,Rankings!A:B,2,FALSE),"")</f>
        <v>HIGHLY LIKELY</v>
      </c>
      <c r="D393" s="4" t="s">
        <v>806</v>
      </c>
      <c r="E393" s="7" t="str">
        <f>IFERROR(VLOOKUP(B393,'Conditions Treated'!A:B,2,FALSE),"")</f>
        <v>Severe recalcitrant nodular acne</v>
      </c>
      <c r="F393" s="10" t="s">
        <v>807</v>
      </c>
    </row>
    <row r="394">
      <c r="A394" s="4" t="s">
        <v>802</v>
      </c>
      <c r="B394" s="10" t="s">
        <v>808</v>
      </c>
      <c r="C394" s="6" t="str">
        <f>IFERROR(VLOOKUP(B394,Rankings!A:B,2,FALSE),"")</f>
        <v>LIKELY</v>
      </c>
      <c r="D394" s="4" t="s">
        <v>266</v>
      </c>
      <c r="E394" s="7" t="str">
        <f>IFERROR(VLOOKUP(B394,'Conditions Treated'!A:B,2,FALSE),"")</f>
        <v>Gastroesophageal Reflux Disease (GERD), Duodenal ulcers, H. pylori infection, Pathological hypersecretory conditions, including Zollinger-Ellison syndrome</v>
      </c>
      <c r="F394" s="10" t="s">
        <v>809</v>
      </c>
    </row>
    <row r="395">
      <c r="A395" s="4" t="s">
        <v>802</v>
      </c>
      <c r="B395" s="10" t="s">
        <v>810</v>
      </c>
      <c r="C395" s="6" t="str">
        <f>IFERROR(VLOOKUP(B395,Rankings!A:B,2,FALSE),"")</f>
        <v>LIKELY</v>
      </c>
      <c r="D395" s="4" t="s">
        <v>266</v>
      </c>
      <c r="E395" s="7" t="str">
        <f>IFERROR(VLOOKUP(B395,'Conditions Treated'!A:B,2,FALSE),"")</f>
        <v>Gastroesophageal Reflux Disease (GERD) in pediatric patients</v>
      </c>
      <c r="F395" s="10" t="s">
        <v>811</v>
      </c>
    </row>
    <row r="396">
      <c r="A396" s="4" t="s">
        <v>802</v>
      </c>
      <c r="B396" s="10" t="s">
        <v>812</v>
      </c>
      <c r="C396" s="6" t="str">
        <f>IFERROR(VLOOKUP(B396,Rankings!A:B,2,FALSE),"")</f>
        <v>LIKELY</v>
      </c>
      <c r="D396" s="4" t="s">
        <v>813</v>
      </c>
      <c r="E396" s="7" t="str">
        <f>IFERROR(VLOOKUP(B396,'Conditions Treated'!A:B,2,FALSE),"")</f>
        <v>Rheumatoid Arthritis, Giant Cell Arteritis, Systemic Sclerosis-Associated Interstitial Lung Disease, Polyarticular Juvenile Idiopathic Arthritis, Systemic Juvenile Idiopathic Arthritis, Cytokine Release Syndrome, Coronavirus Disease 2019</v>
      </c>
      <c r="F396" s="10" t="s">
        <v>814</v>
      </c>
    </row>
    <row r="397">
      <c r="A397" s="4" t="s">
        <v>802</v>
      </c>
      <c r="B397" s="10" t="s">
        <v>815</v>
      </c>
      <c r="C397" s="6" t="str">
        <f>IFERROR(VLOOKUP(B397,Rankings!A:B,2,FALSE),"")</f>
        <v>LIKELY</v>
      </c>
      <c r="D397" s="4" t="s">
        <v>52</v>
      </c>
      <c r="E397" s="7" t="str">
        <f>IFERROR(VLOOKUP(B397,'Conditions Treated'!A:B,2,FALSE),"")</f>
        <v>Adrenocortical function testing, Nonsuppurative thyroiditis, Hypercalcemia associated with cancer, Acute exacerbations of multiple sclerosis, Psoriatic arthritis, Rheumatoid arthritis, Ankylosing spondylitis, Acute and subacute bursitis, Acute nonspecific tenosynovitis, Acute gouty arthritis, Post-traumatic arthritis, Synovitis of osteoarthritis, Epicondylitis, Systemic lupus erythematosus, Systemic dermatomyositis, Acute rheumatic carditis, Pemphigus, Bullous dermatitis herpetiformis, Severe erythema multiforme, Exfoliative dermatitis, Severe psoriasis, Severe seborrheic dermatitis, Mycosis fungoides, Seasonal or perennial allergic rhinitis, Bronchial asthma, Contact dermatitis, Atopic dermatitis, Serum sickness, Allergic conjunctivitis, Keratitis, Herpes zoster ophthalmicus, Iritis and iridocyclitis, Diffuse posterior uveitis and choroiditis, Optic neuritis, Sympathetic ophthalmia, Chorioretinitis, Anterior segment inflammation, Allergic corneal marginal ulcers, Symptomatic sarcoidosis, Loeffler's syndrome, Berylliosis, Fulminating or disseminated pulmonary tuberculosis, Aspiration pneumonitis, Acquired (autoimmune) hemolytic anemia, Secondary thrombocytopenia, Erythroblastopenia, Congenital (erythroid) hypoplastic anemia, Leukemias and lymphomas, Acute leukemia of childhood, Nephrotic syndrome, Ulcerative colitis, Regional enteritis, Tuberculous meningitis, Trichinosis</v>
      </c>
      <c r="F397" s="10" t="s">
        <v>9</v>
      </c>
    </row>
    <row r="398">
      <c r="A398" s="4" t="s">
        <v>802</v>
      </c>
      <c r="B398" s="4" t="s">
        <v>816</v>
      </c>
      <c r="C398" s="4" t="s">
        <v>77</v>
      </c>
      <c r="D398" s="4" t="s">
        <v>64</v>
      </c>
      <c r="E398" s="4" t="s">
        <v>817</v>
      </c>
      <c r="F398" s="10" t="s">
        <v>818</v>
      </c>
    </row>
    <row r="399">
      <c r="A399" s="4" t="s">
        <v>802</v>
      </c>
      <c r="B399" s="10" t="s">
        <v>819</v>
      </c>
      <c r="C399" s="6" t="str">
        <f>IFERROR(VLOOKUP(B399,Rankings!A:B,2,FALSE),"")</f>
        <v>LIKELY</v>
      </c>
      <c r="D399" s="4" t="s">
        <v>820</v>
      </c>
      <c r="E399" s="7" t="str">
        <f>IFERROR(VLOOKUP(B399,'Conditions Treated'!A:B,2,FALSE),"")</f>
        <v>Arthritis, blood/hormone disorders, allergic reactions, skin diseases, eye problems, breathing problems, bowel disorders, cancer, immune system disorders, Cushing's syndrome</v>
      </c>
      <c r="F399" s="10" t="s">
        <v>821</v>
      </c>
    </row>
    <row r="400">
      <c r="A400" s="4" t="s">
        <v>802</v>
      </c>
      <c r="B400" s="10" t="s">
        <v>26</v>
      </c>
      <c r="C400" s="6" t="str">
        <f>IFERROR(VLOOKUP(B400,Rankings!A:B,2,FALSE),"")</f>
        <v>HIGHLY LIKELY</v>
      </c>
      <c r="D400" s="4" t="s">
        <v>27</v>
      </c>
      <c r="E400" s="7" t="str">
        <f>IFERROR(VLOOKUP(B400,'Conditions Treated'!A:B,2,FALSE),"")</f>
        <v>Hormone Receptor-Positive, HER2-Negative Breast Cancer, Neuroendocrine Tumors (NET), Renal Cell Carcinoma (RCC), Tuberous Sclerosis Complex (TSC)-Associated Renal Angiomyolipoma, Tuberous Sclerosis Complex (TSC)-Associated Subependymal Giant Cell Astrocytoma (SEGA), Tuberous Sclerosis Complex (TSC)-Associated Partial-Onset Seizures</v>
      </c>
      <c r="F400" s="10" t="s">
        <v>28</v>
      </c>
    </row>
    <row r="401">
      <c r="A401" s="4" t="s">
        <v>802</v>
      </c>
      <c r="B401" s="10" t="s">
        <v>822</v>
      </c>
      <c r="C401" s="6" t="str">
        <f>IFERROR(VLOOKUP(B401,Rankings!A:B,2,FALSE),"")</f>
        <v>HIGHLY LIKELY</v>
      </c>
      <c r="D401" s="4" t="s">
        <v>27</v>
      </c>
      <c r="E401" s="7" t="str">
        <f>IFERROR(VLOOKUP(B401,'Conditions Treated'!A:B,2,FALSE),"")</f>
        <v>Hormone Receptor-Positive, HER2-Negative Breast Cancer, Tuberous Sclerosis Complex (TSC)-Associated Subependymal Giant Cell Astrocytoma (SEGA), Tuberous Sclerosis Complex (TSC)-Associated Partial-Onset Seizures</v>
      </c>
      <c r="F401" s="10" t="s">
        <v>28</v>
      </c>
    </row>
    <row r="402">
      <c r="A402" s="4" t="s">
        <v>802</v>
      </c>
      <c r="B402" s="10" t="s">
        <v>823</v>
      </c>
      <c r="C402" s="6" t="str">
        <f>IFERROR(VLOOKUP(B402,Rankings!A:B,2,FALSE),"")</f>
        <v>HIGHLY LIKELY</v>
      </c>
      <c r="D402" s="4" t="s">
        <v>17</v>
      </c>
      <c r="E402" s="7" t="str">
        <f>IFERROR(VLOOKUP(B402,'Conditions Treated'!A:B,2,FALSE),"")</f>
        <v>Non-Squamous Non-Small Cell Lung Cancer (NSCLC), Mesothelioma</v>
      </c>
      <c r="F402" s="10" t="s">
        <v>824</v>
      </c>
    </row>
    <row r="403">
      <c r="A403" s="4" t="s">
        <v>802</v>
      </c>
      <c r="B403" s="10" t="s">
        <v>44</v>
      </c>
      <c r="C403" s="6" t="str">
        <f>IFERROR(VLOOKUP(B403,Rankings!A:B,2,FALSE),"")</f>
        <v>HIGHLY LIKELY</v>
      </c>
      <c r="D403" s="4" t="s">
        <v>17</v>
      </c>
      <c r="E403" s="7" t="str">
        <f>IFERROR(VLOOKUP(B403,'Conditions Treated'!A:B,2,FALSE),"")</f>
        <v>Metastatic colorectal cancer, Unresectable, locally advanced, recurrent or metastatic non-squamous non-small cell lung cancer, Recurrent glioblastoma, Metastatic renal cell carcinoma, Persistent, recurrent, or metastatic cervical cancer, Epithelial ovarian, fallopian tube, or primary peritoneal cancer</v>
      </c>
      <c r="F403" s="10" t="s">
        <v>45</v>
      </c>
    </row>
    <row r="404">
      <c r="A404" s="4" t="s">
        <v>802</v>
      </c>
      <c r="B404" s="4" t="s">
        <v>46</v>
      </c>
      <c r="C404" s="4" t="s">
        <v>47</v>
      </c>
      <c r="D404" s="4" t="s">
        <v>48</v>
      </c>
      <c r="E404" s="4" t="s">
        <v>49</v>
      </c>
      <c r="F404" s="10" t="s">
        <v>825</v>
      </c>
    </row>
    <row r="405">
      <c r="A405" s="4" t="s">
        <v>802</v>
      </c>
      <c r="B405" s="10" t="s">
        <v>826</v>
      </c>
      <c r="C405" s="6" t="str">
        <f>IFERROR(VLOOKUP(B405,Rankings!A:B,2,FALSE),"")</f>
        <v>HIGHLY LIKELY</v>
      </c>
      <c r="D405" s="4" t="s">
        <v>156</v>
      </c>
      <c r="E405" s="7" t="str">
        <f>IFERROR(VLOOKUP(B405,'Conditions Treated'!A:B,2,FALSE),"")</f>
        <v>Obsessive-Compulsive Disorder (OCD)</v>
      </c>
      <c r="F405" s="10" t="s">
        <v>827</v>
      </c>
    </row>
    <row r="406">
      <c r="A406" s="4" t="s">
        <v>802</v>
      </c>
      <c r="B406" s="4" t="s">
        <v>828</v>
      </c>
      <c r="C406" s="4" t="s">
        <v>47</v>
      </c>
      <c r="D406" s="4" t="s">
        <v>64</v>
      </c>
      <c r="E406" s="4" t="s">
        <v>829</v>
      </c>
      <c r="F406" s="10" t="s">
        <v>830</v>
      </c>
    </row>
    <row r="407">
      <c r="A407" s="4" t="s">
        <v>802</v>
      </c>
      <c r="B407" s="10" t="s">
        <v>831</v>
      </c>
      <c r="C407" s="6" t="str">
        <f>IFERROR(VLOOKUP(B407,Rankings!A:B,2,FALSE),"")</f>
        <v>LIKELY</v>
      </c>
      <c r="D407" s="4" t="s">
        <v>156</v>
      </c>
      <c r="E407" s="7" t="str">
        <f>IFERROR(VLOOKUP(B407,'Conditions Treated'!A:B,2,FALSE),"")</f>
        <v>Major depressive disorder (MDD), Seasonal affective disorder (SAD)</v>
      </c>
      <c r="F407" s="10" t="s">
        <v>832</v>
      </c>
    </row>
    <row r="408">
      <c r="A408" s="4" t="s">
        <v>802</v>
      </c>
      <c r="B408" s="10" t="s">
        <v>833</v>
      </c>
      <c r="C408" s="6" t="str">
        <f>IFERROR(VLOOKUP(B408,Rankings!A:B,2,FALSE),"")</f>
        <v>LIKELY</v>
      </c>
      <c r="D408" s="4" t="s">
        <v>57</v>
      </c>
      <c r="E408" s="7" t="str">
        <f>IFERROR(VLOOKUP(B408,'Conditions Treated'!A:B,2,FALSE),"")</f>
        <v>Partial-onset seizures</v>
      </c>
      <c r="F408" s="10" t="s">
        <v>834</v>
      </c>
    </row>
    <row r="409">
      <c r="A409" s="4" t="s">
        <v>802</v>
      </c>
      <c r="B409" s="10" t="s">
        <v>61</v>
      </c>
      <c r="C409" s="6" t="str">
        <f>IFERROR(VLOOKUP(B409,Rankings!A:B,2,FALSE),"")</f>
        <v>HIGHLY LIKELY</v>
      </c>
      <c r="D409" s="4" t="s">
        <v>52</v>
      </c>
      <c r="E409" s="7" t="str">
        <f>IFERROR(VLOOKUP(B409,'Conditions Treated'!A:B,2,FALSE),"")</f>
        <v>Cryopyrin-Associated Periodic Syndromes, Deficiency of Interleukin-1 Receptor Antagonist, Recurrent Pericarditis</v>
      </c>
      <c r="F409" s="10" t="s">
        <v>62</v>
      </c>
    </row>
    <row r="410">
      <c r="A410" s="4" t="s">
        <v>802</v>
      </c>
      <c r="B410" s="10" t="s">
        <v>835</v>
      </c>
      <c r="C410" s="6" t="str">
        <f>IFERROR(VLOOKUP(B410,Rankings!A:B,2,FALSE),"")</f>
        <v>HIGHLY LIKELY</v>
      </c>
      <c r="D410" s="4" t="s">
        <v>52</v>
      </c>
      <c r="E410" s="7" t="str">
        <f>IFERROR(VLOOKUP(B410,'Conditions Treated'!A:B,2,FALSE),"")</f>
        <v>Renal transplant rejection, Aplastic anemia</v>
      </c>
      <c r="F410" s="10" t="s">
        <v>836</v>
      </c>
    </row>
    <row r="411">
      <c r="A411" s="4" t="s">
        <v>802</v>
      </c>
      <c r="B411" s="10" t="s">
        <v>70</v>
      </c>
      <c r="C411" s="6" t="str">
        <f>IFERROR(VLOOKUP(B411,Rankings!A:B,2,FALSE),"")</f>
        <v>HIGHLY LIKELY</v>
      </c>
      <c r="D411" s="4" t="s">
        <v>52</v>
      </c>
      <c r="E411" s="7" t="str">
        <f>IFERROR(VLOOKUP(B411,'Conditions Treated'!A:B,2,FALSE),"")</f>
        <v>Relapsing forms of multiple sclerosis</v>
      </c>
      <c r="F411" s="10" t="s">
        <v>71</v>
      </c>
    </row>
    <row r="412">
      <c r="A412" s="4" t="s">
        <v>802</v>
      </c>
      <c r="B412" s="10" t="s">
        <v>837</v>
      </c>
      <c r="C412" s="6" t="str">
        <f>IFERROR(VLOOKUP(B412,Rankings!A:B,2,FALSE),"")</f>
        <v>LIKELY</v>
      </c>
      <c r="D412" s="4" t="s">
        <v>52</v>
      </c>
      <c r="E412" s="7" t="str">
        <f>IFERROR(VLOOKUP(B412,'Conditions Treated'!A:B,2,FALSE),"")</f>
        <v>Renal homotransplantation, Active rheumatoid arthritis</v>
      </c>
      <c r="F412" s="10" t="s">
        <v>838</v>
      </c>
    </row>
    <row r="413">
      <c r="A413" s="4" t="s">
        <v>802</v>
      </c>
      <c r="B413" s="10" t="s">
        <v>88</v>
      </c>
      <c r="C413" s="6" t="str">
        <f>IFERROR(VLOOKUP(B413,Rankings!A:B,2,FALSE),"")</f>
        <v>LIKELY</v>
      </c>
      <c r="D413" s="4" t="s">
        <v>52</v>
      </c>
      <c r="E413" s="7" t="str">
        <f>IFERROR(VLOOKUP(B413,'Conditions Treated'!A:B,2,FALSE),"")</f>
        <v>Systemic lupus erythematosus, Lupus nephritis</v>
      </c>
      <c r="F413" s="10" t="s">
        <v>89</v>
      </c>
    </row>
    <row r="414">
      <c r="A414" s="4" t="s">
        <v>802</v>
      </c>
      <c r="B414" s="10" t="s">
        <v>839</v>
      </c>
      <c r="C414" s="6" t="str">
        <f>IFERROR(VLOOKUP(B414,Rankings!A:B,2,FALSE),"")</f>
        <v>LIKELY</v>
      </c>
      <c r="D414" s="4" t="s">
        <v>820</v>
      </c>
      <c r="E414" s="7" t="str">
        <f>IFERROR(VLOOKUP(B414,'Conditions Treated'!A:B,2,FALSE),"")</f>
        <v>Allergic states, Dermatologic diseases, Endocrine disorders, Gastrointestinal diseases, Hematologic disorders, Miscellaneous conditions, Neoplastic diseases, Nervous system disorders, Ophthalmic diseases, Renal diseases, Respiratory diseases, Rheumatic disorders</v>
      </c>
      <c r="F414" s="10" t="s">
        <v>840</v>
      </c>
    </row>
    <row r="415">
      <c r="A415" s="4" t="s">
        <v>802</v>
      </c>
      <c r="B415" s="10" t="s">
        <v>841</v>
      </c>
      <c r="C415" s="6" t="str">
        <f>IFERROR(VLOOKUP(B415,Rankings!A:B,2,FALSE),"")</f>
        <v>HIGHLY LIKELY</v>
      </c>
      <c r="D415" s="4" t="s">
        <v>20</v>
      </c>
      <c r="E415" s="7" t="str">
        <f>IFERROR(VLOOKUP(B415,'Conditions Treated'!A:B,2,FALSE),"")</f>
        <v>Ventricular arrhythmias, Atrial fibrillation/atrial flutter</v>
      </c>
      <c r="F415" s="10" t="s">
        <v>842</v>
      </c>
    </row>
    <row r="416">
      <c r="A416" s="4" t="s">
        <v>802</v>
      </c>
      <c r="B416" s="10" t="s">
        <v>843</v>
      </c>
      <c r="C416" s="6" t="str">
        <f>IFERROR(VLOOKUP(B416,Rankings!A:B,2,FALSE),"")</f>
        <v>HIGHLY LIKELY</v>
      </c>
      <c r="D416" s="4" t="s">
        <v>20</v>
      </c>
      <c r="E416" s="7" t="str">
        <f>IFERROR(VLOOKUP(B416,'Conditions Treated'!A:B,2,FALSE),"")</f>
        <v>Atrial fibrillation/atrial flutter</v>
      </c>
      <c r="F416" s="10" t="s">
        <v>842</v>
      </c>
    </row>
    <row r="417">
      <c r="A417" s="4" t="s">
        <v>802</v>
      </c>
      <c r="B417" s="10" t="s">
        <v>844</v>
      </c>
      <c r="C417" s="6" t="str">
        <f>IFERROR(VLOOKUP(B417,Rankings!A:B,2,FALSE),"")</f>
        <v>LIKELY</v>
      </c>
      <c r="D417" s="4" t="s">
        <v>57</v>
      </c>
      <c r="E417" s="7" t="str">
        <f>IFERROR(VLOOKUP(B417,'Conditions Treated'!A:B,2,FALSE),"")</f>
        <v>Partial-onset seizures</v>
      </c>
      <c r="F417" s="10" t="s">
        <v>845</v>
      </c>
    </row>
    <row r="418">
      <c r="A418" s="4" t="s">
        <v>802</v>
      </c>
      <c r="B418" s="10" t="s">
        <v>846</v>
      </c>
      <c r="C418" s="6" t="str">
        <f>IFERROR(VLOOKUP(B418,Rankings!A:B,2,FALSE),"")</f>
        <v>LIKELY</v>
      </c>
      <c r="D418" s="4" t="s">
        <v>820</v>
      </c>
      <c r="E418" s="7" t="str">
        <f>IFERROR(VLOOKUP(B418,'Conditions Treated'!A:B,2,FALSE),"")</f>
        <v>Allergic states, Dermatologic diseases, Endocrine disorders, Gastrointestinal diseases, Hematologic disorders, Miscellaneous conditions, Neoplastic diseases, Nervous system disorders, Ophthalmic diseases, Renal diseases, Respiratory diseases, Rheumatic disorders</v>
      </c>
      <c r="F418" s="10" t="s">
        <v>847</v>
      </c>
    </row>
    <row r="419">
      <c r="A419" s="4" t="s">
        <v>802</v>
      </c>
      <c r="B419" s="10" t="s">
        <v>110</v>
      </c>
      <c r="C419" s="6" t="str">
        <f>IFERROR(VLOOKUP(B419,Rankings!A:B,2,FALSE),"")</f>
        <v>HIGHLY LIKELY</v>
      </c>
      <c r="D419" s="4" t="s">
        <v>17</v>
      </c>
      <c r="E419" s="7" t="str">
        <f>IFERROR(VLOOKUP(B419,'Conditions Treated'!A:B,2,FALSE),"")</f>
        <v>Advanced renal cell carcinoma, Hepatocellular carcinoma, Differentiated thyroid cancer</v>
      </c>
      <c r="F419" s="10" t="s">
        <v>111</v>
      </c>
    </row>
    <row r="420">
      <c r="A420" s="4" t="s">
        <v>802</v>
      </c>
      <c r="B420" s="4" t="s">
        <v>848</v>
      </c>
      <c r="C420" s="4" t="s">
        <v>47</v>
      </c>
      <c r="D420" s="4" t="s">
        <v>64</v>
      </c>
      <c r="E420" s="4" t="s">
        <v>849</v>
      </c>
      <c r="F420" s="10" t="s">
        <v>850</v>
      </c>
    </row>
    <row r="421">
      <c r="A421" s="4" t="s">
        <v>802</v>
      </c>
      <c r="B421" s="10" t="s">
        <v>851</v>
      </c>
      <c r="C421" s="6" t="str">
        <f>IFERROR(VLOOKUP(B421,Rankings!A:B,2,FALSE),"")</f>
        <v>UNLIKELY</v>
      </c>
      <c r="D421" s="4" t="s">
        <v>211</v>
      </c>
      <c r="E421" s="7" t="str">
        <f>IFERROR(VLOOKUP(B421,'Conditions Treated'!A:B,2,FALSE),"")</f>
        <v>Erectile dysfunction</v>
      </c>
      <c r="F421" s="10" t="s">
        <v>852</v>
      </c>
    </row>
    <row r="422">
      <c r="A422" s="4" t="s">
        <v>802</v>
      </c>
      <c r="B422" s="10" t="s">
        <v>853</v>
      </c>
      <c r="C422" s="6" t="str">
        <f>IFERROR(VLOOKUP(B422,Rankings!A:B,2,FALSE),"")</f>
        <v>LIKELY</v>
      </c>
      <c r="D422" s="4" t="s">
        <v>52</v>
      </c>
      <c r="E422" s="7" t="str">
        <f>IFERROR(VLOOKUP(B422,'Conditions Treated'!A:B,2,FALSE),"")</f>
        <v>Prophylaxis of organ rejection in renal, cardiac or hepatic transplants</v>
      </c>
      <c r="F422" s="10" t="s">
        <v>854</v>
      </c>
    </row>
    <row r="423">
      <c r="A423" s="4" t="s">
        <v>802</v>
      </c>
      <c r="B423" s="10" t="s">
        <v>123</v>
      </c>
      <c r="C423" s="6" t="str">
        <f>IFERROR(VLOOKUP(B423,Rankings!A:B,2,FALSE),"")</f>
        <v>HIGHLY LIKELY</v>
      </c>
      <c r="D423" s="4" t="s">
        <v>117</v>
      </c>
      <c r="E423" s="7" t="str">
        <f>IFERROR(VLOOKUP(B423,'Conditions Treated'!A:B,2,FALSE),"")</f>
        <v>Bile acid synthesis disorders, Peroxisomal disorders</v>
      </c>
      <c r="F423" s="10" t="s">
        <v>124</v>
      </c>
    </row>
    <row r="424">
      <c r="A424" s="4" t="s">
        <v>802</v>
      </c>
      <c r="B424" s="10" t="s">
        <v>855</v>
      </c>
      <c r="C424" s="6" t="str">
        <f>IFERROR(VLOOKUP(B424,Rankings!A:B,2,FALSE),"")</f>
        <v>LIKELY</v>
      </c>
      <c r="D424" s="4" t="s">
        <v>52</v>
      </c>
      <c r="E424" s="7" t="str">
        <f>IFERROR(VLOOKUP(B424,'Conditions Treated'!A:B,2,FALSE),"")</f>
        <v>Crohn's disease, Rheumatoid arthritis, Psoriatic arthritis, Ankylosing spondylitis, Non-radiographic axial spondyloarthritis, Plaque psoriasis</v>
      </c>
      <c r="F424" s="10" t="s">
        <v>856</v>
      </c>
    </row>
    <row r="425">
      <c r="A425" s="4" t="s">
        <v>802</v>
      </c>
      <c r="B425" s="10" t="s">
        <v>857</v>
      </c>
      <c r="C425" s="6" t="str">
        <f>IFERROR(VLOOKUP(B425,Rankings!A:B,2,FALSE),"")</f>
        <v>HIGHLY LIKELY</v>
      </c>
      <c r="D425" s="4" t="s">
        <v>806</v>
      </c>
      <c r="E425" s="7" t="str">
        <f>IFERROR(VLOOKUP(B425,'Conditions Treated'!A:B,2,FALSE),"")</f>
        <v>Severe recalcitrant nodular acne</v>
      </c>
      <c r="F425" s="10" t="s">
        <v>858</v>
      </c>
    </row>
    <row r="426">
      <c r="A426" s="4" t="s">
        <v>802</v>
      </c>
      <c r="B426" s="10" t="s">
        <v>859</v>
      </c>
      <c r="C426" s="6" t="str">
        <f>IFERROR(VLOOKUP(B426,Rankings!A:B,2,FALSE),"")</f>
        <v>HIGHLY LIKELY</v>
      </c>
      <c r="D426" s="4" t="s">
        <v>17</v>
      </c>
      <c r="E426" s="7" t="str">
        <f>IFERROR(VLOOKUP(B426,'Conditions Treated'!A:B,2,FALSE),"")</f>
        <v>Medullary thyroid cancer</v>
      </c>
      <c r="F426" s="10" t="s">
        <v>860</v>
      </c>
    </row>
    <row r="427">
      <c r="A427" s="4" t="s">
        <v>802</v>
      </c>
      <c r="B427" s="10" t="s">
        <v>861</v>
      </c>
      <c r="C427" s="6" t="str">
        <f>IFERROR(VLOOKUP(B427,Rankings!A:B,2,FALSE),"")</f>
        <v>LIKELY</v>
      </c>
      <c r="D427" s="4" t="s">
        <v>117</v>
      </c>
      <c r="E427" s="7" t="str">
        <f>IFERROR(VLOOKUP(B427,'Conditions Treated'!A:B,2,FALSE),"")</f>
        <v>Chronic weight management</v>
      </c>
      <c r="F427" s="10" t="s">
        <v>862</v>
      </c>
    </row>
    <row r="428">
      <c r="A428" s="4" t="s">
        <v>802</v>
      </c>
      <c r="B428" s="10" t="s">
        <v>863</v>
      </c>
      <c r="C428" s="6" t="str">
        <f>IFERROR(VLOOKUP(B428,Rankings!A:B,2,FALSE),"")</f>
        <v>LIKELY</v>
      </c>
      <c r="D428" s="4" t="s">
        <v>20</v>
      </c>
      <c r="E428" s="7" t="str">
        <f>IFERROR(VLOOKUP(B428,'Conditions Treated'!A:B,2,FALSE),"")</f>
        <v>Chronic heart failure, Left ventricular dysfunction following myocardial infarction, Hypertension</v>
      </c>
      <c r="F428" s="10" t="s">
        <v>864</v>
      </c>
    </row>
    <row r="429">
      <c r="A429" s="4" t="s">
        <v>802</v>
      </c>
      <c r="B429" s="10" t="s">
        <v>865</v>
      </c>
      <c r="C429" s="6" t="str">
        <f>IFERROR(VLOOKUP(B429,Rankings!A:B,2,FALSE),"")</f>
        <v>HIGHLY LIKELY</v>
      </c>
      <c r="D429" s="4" t="s">
        <v>266</v>
      </c>
      <c r="E429" s="7" t="str">
        <f>IFERROR(VLOOKUP(B429,'Conditions Treated'!A:B,2,FALSE),"")</f>
        <v>Exocrine pancreatic insufficiency</v>
      </c>
      <c r="F429" s="10" t="s">
        <v>866</v>
      </c>
    </row>
    <row r="430">
      <c r="A430" s="4" t="s">
        <v>802</v>
      </c>
      <c r="B430" s="10" t="s">
        <v>867</v>
      </c>
      <c r="C430" s="6" t="str">
        <f>IFERROR(VLOOKUP(B430,Rankings!A:B,2,FALSE),"")</f>
        <v>HIGHLY LIKELY</v>
      </c>
      <c r="D430" s="4" t="s">
        <v>868</v>
      </c>
      <c r="E430" s="7" t="str">
        <f>IFERROR(VLOOKUP(B430,'Conditions Treated'!A:B,2,FALSE),"")</f>
        <v>Wilson's disease, Cystinuria, Severe, active rheumatoid arthritis</v>
      </c>
      <c r="F430" s="10" t="s">
        <v>869</v>
      </c>
    </row>
    <row r="431">
      <c r="A431" s="4" t="s">
        <v>802</v>
      </c>
      <c r="B431" s="10" t="s">
        <v>870</v>
      </c>
      <c r="C431" s="6" t="str">
        <f>IFERROR(VLOOKUP(B431,Rankings!A:B,2,FALSE),"")</f>
        <v>HIGHLY LIKELY</v>
      </c>
      <c r="D431" s="4" t="s">
        <v>57</v>
      </c>
      <c r="E431" s="7" t="str">
        <f>IFERROR(VLOOKUP(B431,'Conditions Treated'!A:B,2,FALSE),"")</f>
        <v>Chronic Spasticity, Malignant Hyperthermia</v>
      </c>
      <c r="F431" s="10" t="s">
        <v>871</v>
      </c>
    </row>
    <row r="432">
      <c r="A432" s="4" t="s">
        <v>802</v>
      </c>
      <c r="B432" s="4" t="s">
        <v>145</v>
      </c>
      <c r="C432" s="4" t="s">
        <v>47</v>
      </c>
      <c r="D432" s="4" t="s">
        <v>64</v>
      </c>
      <c r="E432" s="4" t="s">
        <v>146</v>
      </c>
      <c r="F432" s="10" t="s">
        <v>147</v>
      </c>
    </row>
    <row r="433">
      <c r="A433" s="4" t="s">
        <v>802</v>
      </c>
      <c r="B433" s="10" t="s">
        <v>872</v>
      </c>
      <c r="C433" s="6" t="str">
        <f>IFERROR(VLOOKUP(B433,Rankings!A:B,2,FALSE),"")</f>
        <v>HIGHLY LIKELY</v>
      </c>
      <c r="D433" s="4" t="s">
        <v>211</v>
      </c>
      <c r="E433" s="7" t="str">
        <f>IFERROR(VLOOKUP(B433,'Conditions Treated'!A:B,2,FALSE),"")</f>
        <v>Pheochromocytoma</v>
      </c>
      <c r="F433" s="10" t="s">
        <v>873</v>
      </c>
    </row>
    <row r="434">
      <c r="A434" s="4" t="s">
        <v>802</v>
      </c>
      <c r="B434" s="10" t="s">
        <v>874</v>
      </c>
      <c r="C434" s="6" t="str">
        <f>IFERROR(VLOOKUP(B434,Rankings!A:B,2,FALSE),"")</f>
        <v>HIGHLY LIKELY</v>
      </c>
      <c r="D434" s="4" t="s">
        <v>868</v>
      </c>
      <c r="E434" s="7" t="str">
        <f>IFERROR(VLOOKUP(B434,'Conditions Treated'!A:B,2,FALSE),"")</f>
        <v>Wilson’s disease, Cystinuria, Severe, active rheumatoid arthritis</v>
      </c>
      <c r="F434" s="10" t="s">
        <v>875</v>
      </c>
    </row>
    <row r="435">
      <c r="A435" s="4" t="s">
        <v>802</v>
      </c>
      <c r="B435" s="10" t="s">
        <v>876</v>
      </c>
      <c r="C435" s="6" t="str">
        <f>IFERROR(VLOOKUP(B435,Rankings!A:B,2,FALSE),"")</f>
        <v>LIKELY</v>
      </c>
      <c r="D435" s="4" t="s">
        <v>156</v>
      </c>
      <c r="E435" s="7" t="str">
        <f>IFERROR(VLOOKUP(B435,'Conditions Treated'!A:B,2,FALSE),"")</f>
        <v>Attention Deficit Disorder with Hyperactivity</v>
      </c>
      <c r="F435" s="10" t="s">
        <v>877</v>
      </c>
    </row>
    <row r="436">
      <c r="A436" s="4" t="s">
        <v>802</v>
      </c>
      <c r="B436" s="10" t="s">
        <v>878</v>
      </c>
      <c r="C436" s="6" t="str">
        <f>IFERROR(VLOOKUP(B436,Rankings!A:B,2,FALSE),"")</f>
        <v>HIGHLY LIKELY</v>
      </c>
      <c r="D436" s="4" t="s">
        <v>211</v>
      </c>
      <c r="E436" s="7" t="str">
        <f>IFERROR(VLOOKUP(B436,'Conditions Treated'!A:B,2,FALSE),"")</f>
        <v>Pheochromocytoma</v>
      </c>
      <c r="F436" s="10" t="s">
        <v>879</v>
      </c>
    </row>
    <row r="437">
      <c r="A437" s="4" t="s">
        <v>802</v>
      </c>
      <c r="B437" s="4" t="s">
        <v>880</v>
      </c>
      <c r="C437" s="4" t="s">
        <v>47</v>
      </c>
      <c r="D437" s="4" t="s">
        <v>64</v>
      </c>
      <c r="E437" s="4" t="s">
        <v>881</v>
      </c>
      <c r="F437" s="10" t="s">
        <v>882</v>
      </c>
    </row>
    <row r="438">
      <c r="A438" s="4" t="s">
        <v>802</v>
      </c>
      <c r="B438" s="10" t="s">
        <v>883</v>
      </c>
      <c r="C438" s="6" t="str">
        <f>IFERROR(VLOOKUP(B438,Rankings!A:B,2,FALSE),"")</f>
        <v>UNLIKELY</v>
      </c>
      <c r="D438" s="4" t="s">
        <v>266</v>
      </c>
      <c r="E438" s="7" t="str">
        <f>IFERROR(VLOOKUP(B438,'Conditions Treated'!A:B,2,FALSE),"")</f>
        <v>Irritable bowel syndrome, Acute enterocolitis, Duodenal ulcer</v>
      </c>
      <c r="F438" s="10" t="s">
        <v>884</v>
      </c>
    </row>
    <row r="439">
      <c r="A439" s="4" t="s">
        <v>802</v>
      </c>
      <c r="B439" s="4" t="s">
        <v>885</v>
      </c>
      <c r="C439" s="4" t="s">
        <v>77</v>
      </c>
      <c r="D439" s="4" t="s">
        <v>64</v>
      </c>
      <c r="E439" s="4" t="s">
        <v>886</v>
      </c>
      <c r="F439" s="10" t="s">
        <v>887</v>
      </c>
    </row>
    <row r="440">
      <c r="A440" s="4" t="s">
        <v>802</v>
      </c>
      <c r="B440" s="10" t="s">
        <v>888</v>
      </c>
      <c r="C440" s="6" t="str">
        <f>IFERROR(VLOOKUP(B440,Rankings!A:B,2,FALSE),"")</f>
        <v>LIKELY</v>
      </c>
      <c r="D440" s="4" t="s">
        <v>820</v>
      </c>
      <c r="E440" s="7" t="str">
        <f>IFERROR(VLOOKUP(B440,'Conditions Treated'!A:B,2,FALSE),"")</f>
        <v>Arthritis, blood/hormone disorders, allergic reactions, skin diseases, eye problems, breathing problems, bowel disorders, cancer, immune system disorders, Cushing's syndrome</v>
      </c>
      <c r="F440" s="10" t="s">
        <v>889</v>
      </c>
    </row>
    <row r="441">
      <c r="A441" s="4" t="s">
        <v>802</v>
      </c>
      <c r="B441" s="10" t="s">
        <v>890</v>
      </c>
      <c r="C441" s="6" t="str">
        <f>IFERROR(VLOOKUP(B441,Rankings!A:B,2,FALSE),"")</f>
        <v>HIGHLY LIKELY</v>
      </c>
      <c r="D441" s="4" t="s">
        <v>701</v>
      </c>
      <c r="E441" s="7" t="str">
        <f>IFERROR(VLOOKUP(B441,'Conditions Treated'!A:B,2,FALSE),"")</f>
        <v>Cervical dystonia, Glabellar lines</v>
      </c>
      <c r="F441" s="10" t="s">
        <v>891</v>
      </c>
    </row>
    <row r="442">
      <c r="A442" s="4" t="s">
        <v>802</v>
      </c>
      <c r="B442" s="10" t="s">
        <v>892</v>
      </c>
      <c r="C442" s="6" t="str">
        <f>IFERROR(VLOOKUP(B442,Rankings!A:B,2,FALSE),"")</f>
        <v>UNLIKELY</v>
      </c>
      <c r="D442" s="4" t="s">
        <v>211</v>
      </c>
      <c r="E442" s="7" t="str">
        <f>IFERROR(VLOOKUP(B442,'Conditions Treated'!A:B,2,FALSE),"")</f>
        <v>Erectile dysfunction</v>
      </c>
      <c r="F442" s="10" t="s">
        <v>893</v>
      </c>
    </row>
    <row r="443">
      <c r="A443" s="4" t="s">
        <v>802</v>
      </c>
      <c r="B443" s="10" t="s">
        <v>894</v>
      </c>
      <c r="C443" s="6" t="str">
        <f>IFERROR(VLOOKUP(B443,Rankings!A:B,2,FALSE),"")</f>
        <v>HIGHLY LIKELY</v>
      </c>
      <c r="D443" s="4" t="s">
        <v>17</v>
      </c>
      <c r="E443" s="7" t="str">
        <f>IFERROR(VLOOKUP(B443,'Conditions Treated'!A:B,2,FALSE),"")</f>
        <v>Metastatic and/or progressive carcinoma of the prostate</v>
      </c>
      <c r="F443" s="10" t="s">
        <v>895</v>
      </c>
    </row>
    <row r="444">
      <c r="A444" s="4" t="s">
        <v>802</v>
      </c>
      <c r="B444" s="10" t="s">
        <v>181</v>
      </c>
      <c r="C444" s="6" t="str">
        <f>IFERROR(VLOOKUP(B444,Rankings!A:B,2,FALSE),"")</f>
        <v>LIKELY</v>
      </c>
      <c r="D444" s="4" t="s">
        <v>52</v>
      </c>
      <c r="E444" s="7" t="str">
        <f>IFERROR(VLOOKUP(B444,'Conditions Treated'!A:B,2,FALSE),"")</f>
        <v>Rheumatoid Arthritis, Polyarticular Juvenile Idiopathic Arthritis, Psoriatic Arthritis, Ankylosing Spondylitis, Plaque Psoriasis</v>
      </c>
      <c r="F444" s="10" t="s">
        <v>182</v>
      </c>
    </row>
    <row r="445">
      <c r="A445" s="4" t="s">
        <v>802</v>
      </c>
      <c r="B445" s="4" t="s">
        <v>189</v>
      </c>
      <c r="C445" s="4" t="s">
        <v>47</v>
      </c>
      <c r="D445" s="4" t="s">
        <v>190</v>
      </c>
      <c r="E445" s="4" t="s">
        <v>191</v>
      </c>
      <c r="F445" s="10" t="s">
        <v>192</v>
      </c>
    </row>
    <row r="446">
      <c r="A446" s="4" t="s">
        <v>802</v>
      </c>
      <c r="B446" s="4" t="s">
        <v>896</v>
      </c>
      <c r="C446" s="4" t="s">
        <v>47</v>
      </c>
      <c r="D446" s="4" t="s">
        <v>64</v>
      </c>
      <c r="E446" s="4" t="s">
        <v>897</v>
      </c>
      <c r="F446" s="10" t="s">
        <v>898</v>
      </c>
    </row>
    <row r="447">
      <c r="A447" s="4" t="s">
        <v>802</v>
      </c>
      <c r="B447" s="10" t="s">
        <v>195</v>
      </c>
      <c r="C447" s="6" t="str">
        <f>IFERROR(VLOOKUP(B447,Rankings!A:B,2,FALSE),"")</f>
        <v>HIGHLY LIKELY</v>
      </c>
      <c r="D447" s="4" t="s">
        <v>17</v>
      </c>
      <c r="E447" s="7" t="str">
        <f>IFERROR(VLOOKUP(B447,'Conditions Treated'!A:B,2,FALSE),"")</f>
        <v>Metastatic basal cell carcinoma, Locally advanced basal cell carcinoma</v>
      </c>
      <c r="F447" s="10" t="s">
        <v>196</v>
      </c>
    </row>
    <row r="448">
      <c r="A448" s="4" t="s">
        <v>802</v>
      </c>
      <c r="B448" s="4" t="s">
        <v>899</v>
      </c>
      <c r="C448" s="4" t="s">
        <v>77</v>
      </c>
      <c r="D448" s="4" t="s">
        <v>64</v>
      </c>
      <c r="E448" s="4" t="s">
        <v>900</v>
      </c>
      <c r="F448" s="10" t="s">
        <v>901</v>
      </c>
    </row>
    <row r="449">
      <c r="A449" s="4" t="s">
        <v>802</v>
      </c>
      <c r="B449" s="10" t="s">
        <v>902</v>
      </c>
      <c r="C449" s="6" t="str">
        <f>IFERROR(VLOOKUP(B449,Rankings!A:B,2,FALSE),"")</f>
        <v>LIKELY</v>
      </c>
      <c r="D449" s="4" t="s">
        <v>304</v>
      </c>
      <c r="E449" s="7" t="str">
        <f>IFERROR(VLOOKUP(B449,'Conditions Treated'!A:B,2,FALSE),"")</f>
        <v>Neovascular (Wet) Age-Related Macular Degeneration, Diabetic Macular Edema, Diabetic Retinopathy</v>
      </c>
      <c r="F449" s="10" t="s">
        <v>767</v>
      </c>
    </row>
    <row r="450">
      <c r="A450" s="4" t="s">
        <v>802</v>
      </c>
      <c r="B450" s="10" t="s">
        <v>903</v>
      </c>
      <c r="C450" s="6" t="str">
        <f>IFERROR(VLOOKUP(B450,Rankings!A:B,2,FALSE),"")</f>
        <v>UNLIKELY</v>
      </c>
      <c r="D450" s="4" t="s">
        <v>806</v>
      </c>
      <c r="E450" s="7" t="str">
        <f>IFERROR(VLOOKUP(B450,'Conditions Treated'!A:B,2,FALSE),"")</f>
        <v>Acne vulgaris</v>
      </c>
      <c r="F450" s="10" t="s">
        <v>904</v>
      </c>
    </row>
    <row r="451">
      <c r="A451" s="4" t="s">
        <v>802</v>
      </c>
      <c r="B451" s="10" t="s">
        <v>905</v>
      </c>
      <c r="C451" s="6" t="str">
        <f>IFERROR(VLOOKUP(B451,Rankings!A:B,2,FALSE),"")</f>
        <v>HIGHLY LIKELY</v>
      </c>
      <c r="D451" s="4" t="s">
        <v>246</v>
      </c>
      <c r="E451" s="7" t="str">
        <f>IFERROR(VLOOKUP(B451,'Conditions Treated'!A:B,2,FALSE),"")</f>
        <v>Breakthrough pain in cancer patients</v>
      </c>
      <c r="F451" s="10" t="s">
        <v>906</v>
      </c>
    </row>
    <row r="452">
      <c r="A452" s="4" t="s">
        <v>802</v>
      </c>
      <c r="B452" s="10" t="s">
        <v>907</v>
      </c>
      <c r="C452" s="6" t="str">
        <f>IFERROR(VLOOKUP(B452,Rankings!A:B,2,FALSE),"")</f>
        <v>HIGHLY LIKELY</v>
      </c>
      <c r="D452" s="4" t="s">
        <v>211</v>
      </c>
      <c r="E452" s="7" t="str">
        <f>IFERROR(VLOOKUP(B452,'Conditions Treated'!A:B,2,FALSE),"")</f>
        <v>Induction of Ovulation and Pregnancy in Anovulatory Infertile Women, Pregnancy in Normal Ovulatory Women, Induction of Spermatogenesis in Men</v>
      </c>
      <c r="F452" s="10" t="s">
        <v>908</v>
      </c>
    </row>
    <row r="453">
      <c r="A453" s="4" t="s">
        <v>802</v>
      </c>
      <c r="B453" s="10" t="s">
        <v>230</v>
      </c>
      <c r="C453" s="6" t="str">
        <f>IFERROR(VLOOKUP(B453,Rankings!A:B,2,FALSE),"")</f>
        <v>LIKELY</v>
      </c>
      <c r="D453" s="4" t="s">
        <v>20</v>
      </c>
      <c r="E453" s="7" t="str">
        <f>IFERROR(VLOOKUP(B453,'Conditions Treated'!A:B,2,FALSE),"")</f>
        <v>Prophylaxis of ischemic complications, Prophylaxis of deep vein thrombosis, Extended treatment of symptomatic venous thromboembolism, Treatment of symptomatic venous thromboembolism</v>
      </c>
      <c r="F453" s="10" t="s">
        <v>231</v>
      </c>
    </row>
    <row r="454">
      <c r="A454" s="4" t="s">
        <v>802</v>
      </c>
      <c r="B454" s="10" t="s">
        <v>909</v>
      </c>
      <c r="C454" s="6" t="str">
        <f>IFERROR(VLOOKUP(B454,Rankings!A:B,2,FALSE),"")</f>
        <v>LIKELY</v>
      </c>
      <c r="D454" s="4" t="s">
        <v>68</v>
      </c>
      <c r="E454" s="7" t="str">
        <f>IFERROR(VLOOKUP(B454,'Conditions Treated'!A:B,2,FALSE),"")</f>
        <v>Primary immunodeficient states, Prevention of bacterial infections, Idiopathic Thrombocytopenic Purpura</v>
      </c>
      <c r="F454" s="10" t="s">
        <v>910</v>
      </c>
    </row>
    <row r="455">
      <c r="A455" s="4" t="s">
        <v>802</v>
      </c>
      <c r="B455" s="10" t="s">
        <v>911</v>
      </c>
      <c r="C455" s="6" t="str">
        <f>IFERROR(VLOOKUP(B455,Rankings!A:B,2,FALSE),"")</f>
        <v>UNLIKELY</v>
      </c>
      <c r="D455" s="4" t="s">
        <v>266</v>
      </c>
      <c r="E455" s="7" t="str">
        <f>IFERROR(VLOOKUP(B455,'Conditions Treated'!A:B,2,FALSE),"")</f>
        <v>Bowel cleansing</v>
      </c>
      <c r="F455" s="10" t="s">
        <v>912</v>
      </c>
    </row>
    <row r="456">
      <c r="A456" s="4" t="s">
        <v>802</v>
      </c>
      <c r="B456" s="10" t="s">
        <v>913</v>
      </c>
      <c r="C456" s="6" t="str">
        <f>IFERROR(VLOOKUP(B456,Rankings!A:B,2,FALSE),"")</f>
        <v>UNLIKELY</v>
      </c>
      <c r="D456" s="4" t="s">
        <v>266</v>
      </c>
      <c r="E456" s="7" t="str">
        <f>IFERROR(VLOOKUP(B456,'Conditions Treated'!A:B,2,FALSE),"")</f>
        <v>Bowel cleansing</v>
      </c>
      <c r="F456" s="10" t="s">
        <v>914</v>
      </c>
    </row>
    <row r="457">
      <c r="A457" s="4" t="s">
        <v>802</v>
      </c>
      <c r="B457" s="10" t="s">
        <v>915</v>
      </c>
      <c r="C457" s="6" t="str">
        <f>IFERROR(VLOOKUP(B457,Rankings!A:B,2,FALSE),"")</f>
        <v>LIKELY</v>
      </c>
      <c r="D457" s="4" t="s">
        <v>156</v>
      </c>
      <c r="E457" s="7" t="str">
        <f>IFERROR(VLOOKUP(B457,'Conditions Treated'!A:B,2,FALSE),"")</f>
        <v>Schizophrenia, Bipolar manic or mixed episodes, Acute agitation in schizophrenic patients</v>
      </c>
      <c r="F457" s="10" t="s">
        <v>916</v>
      </c>
    </row>
    <row r="458">
      <c r="A458" s="4" t="s">
        <v>802</v>
      </c>
      <c r="B458" s="10" t="s">
        <v>253</v>
      </c>
      <c r="C458" s="6" t="str">
        <f>IFERROR(VLOOKUP(B458,Rankings!A:B,2,FALSE),"")</f>
        <v>HIGHLY LIKELY</v>
      </c>
      <c r="D458" s="4" t="s">
        <v>52</v>
      </c>
      <c r="E458" s="7" t="str">
        <f>IFERROR(VLOOKUP(B458,'Conditions Treated'!A:B,2,FALSE),"")</f>
        <v>Relapsing forms of multiple sclerosis</v>
      </c>
      <c r="F458" s="10" t="s">
        <v>254</v>
      </c>
    </row>
    <row r="459">
      <c r="A459" s="4" t="s">
        <v>802</v>
      </c>
      <c r="B459" s="10" t="s">
        <v>917</v>
      </c>
      <c r="C459" s="6" t="str">
        <f>IFERROR(VLOOKUP(B459,Rankings!A:B,2,FALSE),"")</f>
        <v>LIKELY</v>
      </c>
      <c r="D459" s="4" t="s">
        <v>211</v>
      </c>
      <c r="E459" s="7" t="str">
        <f>IFERROR(VLOOKUP(B459,'Conditions Treated'!A:B,2,FALSE),"")</f>
        <v>Type 2 diabetes mellitus</v>
      </c>
      <c r="F459" s="10" t="s">
        <v>918</v>
      </c>
    </row>
    <row r="460">
      <c r="A460" s="4" t="s">
        <v>802</v>
      </c>
      <c r="B460" s="10" t="s">
        <v>265</v>
      </c>
      <c r="C460" s="6" t="str">
        <f>IFERROR(VLOOKUP(B460,Rankings!A:B,2,FALSE),"")</f>
        <v>UNLIKELY</v>
      </c>
      <c r="D460" s="4" t="s">
        <v>266</v>
      </c>
      <c r="E460" s="7" t="str">
        <f>IFERROR(VLOOKUP(B460,'Conditions Treated'!A:B,2,FALSE),"")</f>
        <v>Bowel cleansing</v>
      </c>
      <c r="F460" s="10" t="s">
        <v>267</v>
      </c>
    </row>
    <row r="461">
      <c r="A461" s="4" t="s">
        <v>802</v>
      </c>
      <c r="B461" s="10" t="s">
        <v>919</v>
      </c>
      <c r="C461" s="6" t="str">
        <f>IFERROR(VLOOKUP(B461,Rankings!A:B,2,FALSE),"")</f>
        <v>HIGHLY LIKELY</v>
      </c>
      <c r="D461" s="4" t="s">
        <v>211</v>
      </c>
      <c r="E461" s="7" t="str">
        <f>IFERROR(VLOOKUP(B461,'Conditions Treated'!A:B,2,FALSE),"")</f>
        <v>Induction of ovulation and pregnancy, Development of multiple follicles</v>
      </c>
      <c r="F461" s="10" t="s">
        <v>920</v>
      </c>
    </row>
    <row r="462">
      <c r="A462" s="4" t="s">
        <v>802</v>
      </c>
      <c r="B462" s="10" t="s">
        <v>921</v>
      </c>
      <c r="C462" s="6" t="str">
        <f>IFERROR(VLOOKUP(B462,Rankings!A:B,2,FALSE),"")</f>
        <v>HIGHLY LIKELY</v>
      </c>
      <c r="D462" s="4" t="s">
        <v>211</v>
      </c>
      <c r="E462" s="7" t="str">
        <f>IFERROR(VLOOKUP(B462,'Conditions Treated'!A:B,2,FALSE),"")</f>
        <v>Induction of ovulation and pregnancy, Development of multiple follicles</v>
      </c>
      <c r="F462" s="10" t="s">
        <v>920</v>
      </c>
    </row>
    <row r="463">
      <c r="A463" s="4" t="s">
        <v>802</v>
      </c>
      <c r="B463" s="10" t="s">
        <v>922</v>
      </c>
      <c r="C463" s="6" t="str">
        <f>IFERROR(VLOOKUP(B463,Rankings!A:B,2,FALSE),"")</f>
        <v>HIGHLY LIKELY</v>
      </c>
      <c r="D463" s="4" t="s">
        <v>211</v>
      </c>
      <c r="E463" s="7" t="str">
        <f>IFERROR(VLOOKUP(B463,'Conditions Treated'!A:B,2,FALSE),"")</f>
        <v>Induction of ovulation and pregnancy, Development of multiple follicles</v>
      </c>
      <c r="F463" s="10" t="s">
        <v>923</v>
      </c>
    </row>
    <row r="464">
      <c r="A464" s="4" t="s">
        <v>802</v>
      </c>
      <c r="B464" s="10" t="s">
        <v>924</v>
      </c>
      <c r="C464" s="6" t="str">
        <f>IFERROR(VLOOKUP(B464,Rankings!A:B,2,FALSE),"")</f>
        <v>HIGHLY LIKELY</v>
      </c>
      <c r="D464" s="4" t="s">
        <v>14</v>
      </c>
      <c r="E464" s="7" t="str">
        <f>IFERROR(VLOOKUP(B464,'Conditions Treated'!A:B,2,FALSE),"")</f>
        <v>Severe neutropenia</v>
      </c>
      <c r="F464" s="10" t="s">
        <v>925</v>
      </c>
    </row>
    <row r="465">
      <c r="A465" s="4" t="s">
        <v>802</v>
      </c>
      <c r="B465" s="4" t="s">
        <v>273</v>
      </c>
      <c r="C465" s="4" t="s">
        <v>47</v>
      </c>
      <c r="D465" s="4" t="s">
        <v>190</v>
      </c>
      <c r="E465" s="4" t="s">
        <v>274</v>
      </c>
      <c r="F465" s="10" t="s">
        <v>275</v>
      </c>
    </row>
    <row r="466">
      <c r="A466" s="4" t="s">
        <v>802</v>
      </c>
      <c r="B466" s="10" t="s">
        <v>285</v>
      </c>
      <c r="C466" s="6" t="str">
        <f>IFERROR(VLOOKUP(B466,Rankings!A:B,2,FALSE),"")</f>
        <v>HIGHLY LIKELY</v>
      </c>
      <c r="D466" s="4" t="s">
        <v>68</v>
      </c>
      <c r="E466" s="7" t="str">
        <f>IFERROR(VLOOKUP(B466,'Conditions Treated'!A:B,2,FALSE),"")</f>
        <v>Primary immunodeficiency</v>
      </c>
      <c r="F466" s="10" t="s">
        <v>286</v>
      </c>
    </row>
    <row r="467">
      <c r="A467" s="4" t="s">
        <v>802</v>
      </c>
      <c r="B467" s="10" t="s">
        <v>287</v>
      </c>
      <c r="C467" s="6" t="str">
        <f>IFERROR(VLOOKUP(B467,Rankings!A:B,2,FALSE),"")</f>
        <v>LIKELY</v>
      </c>
      <c r="D467" s="4" t="s">
        <v>52</v>
      </c>
      <c r="E467" s="7" t="str">
        <f>IFERROR(VLOOKUP(B467,'Conditions Treated'!A:B,2,FALSE),"")</f>
        <v>Rheumatoid Arthritis, Juvenile Idiopathic Arthritis, Psoriatic Arthritis, Ankylosing Spondylitis, Crohn's Disease, Ulcerative Colitis, Plaque Psoriasis, Hidradenitis Suppurativa, Uveitis</v>
      </c>
      <c r="F467" s="10" t="s">
        <v>288</v>
      </c>
    </row>
    <row r="468">
      <c r="A468" s="4" t="s">
        <v>802</v>
      </c>
      <c r="B468" s="10" t="s">
        <v>321</v>
      </c>
      <c r="C468" s="6" t="str">
        <f>IFERROR(VLOOKUP(B468,Rankings!A:B,2,FALSE),"")</f>
        <v>HIGHLY LIKELY</v>
      </c>
      <c r="D468" s="4" t="s">
        <v>17</v>
      </c>
      <c r="E468" s="7" t="str">
        <f>IFERROR(VLOOKUP(B468,'Conditions Treated'!A:B,2,FALSE),"")</f>
        <v>Advanced renal cell carcinoma</v>
      </c>
      <c r="F468" s="10" t="s">
        <v>322</v>
      </c>
    </row>
    <row r="469">
      <c r="A469" s="4" t="s">
        <v>802</v>
      </c>
      <c r="B469" s="10" t="s">
        <v>926</v>
      </c>
      <c r="C469" s="6" t="str">
        <f>IFERROR(VLOOKUP(B469,Rankings!A:B,2,FALSE),"")</f>
        <v>HIGHLY LIKELY</v>
      </c>
      <c r="D469" s="4" t="s">
        <v>156</v>
      </c>
      <c r="E469" s="7" t="str">
        <f>IFERROR(VLOOKUP(B469,'Conditions Treated'!A:B,2,FALSE),"")</f>
        <v>Schizophrenia, Schizoaffective disorder</v>
      </c>
      <c r="F469" s="10" t="s">
        <v>927</v>
      </c>
    </row>
    <row r="470">
      <c r="A470" s="4" t="s">
        <v>802</v>
      </c>
      <c r="B470" s="4" t="s">
        <v>928</v>
      </c>
      <c r="C470" s="4" t="s">
        <v>47</v>
      </c>
      <c r="D470" s="4" t="s">
        <v>48</v>
      </c>
      <c r="E470" s="4" t="s">
        <v>251</v>
      </c>
      <c r="F470" s="10" t="s">
        <v>929</v>
      </c>
    </row>
    <row r="471">
      <c r="A471" s="4" t="s">
        <v>802</v>
      </c>
      <c r="B471" s="10" t="s">
        <v>930</v>
      </c>
      <c r="C471" s="6" t="str">
        <f>IFERROR(VLOOKUP(B471,Rankings!A:B,2,FALSE),"")</f>
        <v>UNLIKELY</v>
      </c>
      <c r="D471" s="4" t="s">
        <v>20</v>
      </c>
      <c r="E471" s="7" t="str">
        <f>IFERROR(VLOOKUP(B471,'Conditions Treated'!A:B,2,FALSE),"")</f>
        <v>Angina pectoris</v>
      </c>
      <c r="F471" s="10" t="s">
        <v>931</v>
      </c>
    </row>
    <row r="472">
      <c r="A472" s="4" t="s">
        <v>802</v>
      </c>
      <c r="B472" s="10" t="s">
        <v>932</v>
      </c>
      <c r="C472" s="6" t="str">
        <f>IFERROR(VLOOKUP(B472,Rankings!A:B,2,FALSE),"")</f>
        <v>HIGHLY LIKELY</v>
      </c>
      <c r="D472" s="4" t="s">
        <v>17</v>
      </c>
      <c r="E472" s="7" t="str">
        <f>IFERROR(VLOOKUP(B472,'Conditions Treated'!A:B,2,FALSE),"")</f>
        <v>Metastatic castration-resistant prostate cancer</v>
      </c>
      <c r="F472" s="10" t="s">
        <v>933</v>
      </c>
    </row>
    <row r="473">
      <c r="A473" s="4" t="s">
        <v>802</v>
      </c>
      <c r="B473" s="10" t="s">
        <v>342</v>
      </c>
      <c r="C473" s="6" t="str">
        <f>IFERROR(VLOOKUP(B473,Rankings!A:B,2,FALSE),"")</f>
        <v>HIGHLY LIKELY</v>
      </c>
      <c r="D473" s="4" t="s">
        <v>57</v>
      </c>
      <c r="E473" s="7" t="str">
        <f>IFERROR(VLOOKUP(B473,'Conditions Treated'!A:B,2,FALSE),"")</f>
        <v>Primary hyperkalemic periodic paralysis, Primary hypokalemic periodic paralysis</v>
      </c>
      <c r="F473" s="10" t="s">
        <v>343</v>
      </c>
    </row>
    <row r="474">
      <c r="A474" s="4" t="s">
        <v>802</v>
      </c>
      <c r="B474" s="10" t="s">
        <v>934</v>
      </c>
      <c r="C474" s="6" t="str">
        <f>IFERROR(VLOOKUP(B474,Rankings!A:B,2,FALSE),"")</f>
        <v>LIKELY</v>
      </c>
      <c r="D474" s="4" t="s">
        <v>52</v>
      </c>
      <c r="E474" s="7" t="str">
        <f>IFERROR(VLOOKUP(B474,'Conditions Treated'!A:B,2,FALSE),"")</f>
        <v>Active Rheumatoid Arthritis, Cryopyrin-Associated Periodic Syndromes, Deficiency of Interleukin-1 Receptor Antagonist</v>
      </c>
      <c r="F474" s="10" t="s">
        <v>935</v>
      </c>
    </row>
    <row r="475">
      <c r="A475" s="4" t="s">
        <v>802</v>
      </c>
      <c r="B475" s="10" t="s">
        <v>936</v>
      </c>
      <c r="C475" s="6" t="str">
        <f>IFERROR(VLOOKUP(B475,Rankings!A:B,2,FALSE),"")</f>
        <v>HIGHLY LIKELY</v>
      </c>
      <c r="D475" s="4" t="s">
        <v>14</v>
      </c>
      <c r="E475" s="7" t="str">
        <f>IFERROR(VLOOKUP(B475,'Conditions Treated'!A:B,2,FALSE),"")</f>
        <v>Hemophilia A</v>
      </c>
      <c r="F475" s="10" t="s">
        <v>937</v>
      </c>
    </row>
    <row r="476">
      <c r="A476" s="4" t="s">
        <v>802</v>
      </c>
      <c r="B476" s="10" t="s">
        <v>938</v>
      </c>
      <c r="C476" s="6" t="str">
        <f>IFERROR(VLOOKUP(B476,Rankings!A:B,2,FALSE),"")</f>
        <v>LIKELY</v>
      </c>
      <c r="D476" s="4" t="s">
        <v>939</v>
      </c>
      <c r="E476" s="7" t="str">
        <f>IFERROR(VLOOKUP(B476,'Conditions Treated'!A:B,2,FALSE),"")</f>
        <v>Epilepsy, Bipolar Disorder</v>
      </c>
      <c r="F476" s="10" t="s">
        <v>940</v>
      </c>
    </row>
    <row r="477">
      <c r="A477" s="4" t="s">
        <v>802</v>
      </c>
      <c r="B477" s="10" t="s">
        <v>941</v>
      </c>
      <c r="C477" s="6" t="str">
        <f>IFERROR(VLOOKUP(B477,Rankings!A:B,2,FALSE),"")</f>
        <v>LIKELY</v>
      </c>
      <c r="D477" s="4" t="s">
        <v>939</v>
      </c>
      <c r="E477" s="7" t="str">
        <f>IFERROR(VLOOKUP(B477,'Conditions Treated'!A:B,2,FALSE),"")</f>
        <v>Epilepsy, Bipolar Disorder</v>
      </c>
      <c r="F477" s="10" t="s">
        <v>942</v>
      </c>
    </row>
    <row r="478">
      <c r="A478" s="4" t="s">
        <v>802</v>
      </c>
      <c r="B478" s="10" t="s">
        <v>943</v>
      </c>
      <c r="C478" s="6" t="str">
        <f>IFERROR(VLOOKUP(B478,Rankings!A:B,2,FALSE),"")</f>
        <v>LIKELY</v>
      </c>
      <c r="D478" s="4" t="s">
        <v>57</v>
      </c>
      <c r="E478" s="7" t="str">
        <f>IFERROR(VLOOKUP(B478,'Conditions Treated'!A:B,2,FALSE),"")</f>
        <v>Epilepsy</v>
      </c>
      <c r="F478" s="10" t="s">
        <v>944</v>
      </c>
    </row>
    <row r="479">
      <c r="A479" s="4" t="s">
        <v>802</v>
      </c>
      <c r="B479" s="10" t="s">
        <v>945</v>
      </c>
      <c r="C479" s="6" t="str">
        <f>IFERROR(VLOOKUP(B479,Rankings!A:B,2,FALSE),"")</f>
        <v>HIGHLY LIKELY</v>
      </c>
      <c r="D479" s="4" t="s">
        <v>52</v>
      </c>
      <c r="E479" s="7" t="str">
        <f>IFERROR(VLOOKUP(B479,'Conditions Treated'!A:B,2,FALSE),"")</f>
        <v>Relapsing forms of multiple sclerosis</v>
      </c>
      <c r="F479" s="10" t="s">
        <v>946</v>
      </c>
    </row>
    <row r="480">
      <c r="A480" s="4" t="s">
        <v>802</v>
      </c>
      <c r="B480" s="10" t="s">
        <v>365</v>
      </c>
      <c r="C480" s="6" t="str">
        <f>IFERROR(VLOOKUP(B480,Rankings!A:B,2,FALSE),"")</f>
        <v>HIGHLY LIKELY</v>
      </c>
      <c r="D480" s="4" t="s">
        <v>17</v>
      </c>
      <c r="E480" s="7" t="str">
        <f>IFERROR(VLOOKUP(B480,'Conditions Treated'!A:B,2,FALSE),"")</f>
        <v>Differentiated Thyroid Cancer, Renal Cell Carcinoma, Hepatocellular Carcinoma, Endometrial Carcinoma</v>
      </c>
      <c r="F480" s="10" t="s">
        <v>366</v>
      </c>
    </row>
    <row r="481">
      <c r="A481" s="4" t="s">
        <v>802</v>
      </c>
      <c r="B481" s="10" t="s">
        <v>947</v>
      </c>
      <c r="C481" s="6" t="str">
        <f>IFERROR(VLOOKUP(B481,Rankings!A:B,2,FALSE),"")</f>
        <v>UNLIKELY</v>
      </c>
      <c r="D481" s="4" t="s">
        <v>266</v>
      </c>
      <c r="E481" s="7" t="str">
        <f>IFERROR(VLOOKUP(B481,'Conditions Treated'!A:B,2,FALSE),"")</f>
        <v>Gastrointestinal disorders, Peptic ulcer, Irritable bowel syndrome, Acute enterocolitis</v>
      </c>
      <c r="F481" s="10" t="s">
        <v>948</v>
      </c>
    </row>
    <row r="482">
      <c r="A482" s="4" t="s">
        <v>802</v>
      </c>
      <c r="B482" s="10" t="s">
        <v>949</v>
      </c>
      <c r="C482" s="6" t="str">
        <f>IFERROR(VLOOKUP(B482,Rankings!A:B,2,FALSE),"")</f>
        <v>LIKELY</v>
      </c>
      <c r="D482" s="4" t="s">
        <v>246</v>
      </c>
      <c r="E482" s="7" t="str">
        <f>IFERROR(VLOOKUP(B482,'Conditions Treated'!A:B,2,FALSE),"")</f>
        <v>Post-herpetic neuralgia</v>
      </c>
      <c r="F482" s="10" t="s">
        <v>950</v>
      </c>
    </row>
    <row r="483">
      <c r="A483" s="4" t="s">
        <v>802</v>
      </c>
      <c r="B483" s="10" t="s">
        <v>951</v>
      </c>
      <c r="C483" s="6" t="str">
        <f>IFERROR(VLOOKUP(B483,Rankings!A:B,2,FALSE),"")</f>
        <v>LIKELY</v>
      </c>
      <c r="D483" s="4" t="s">
        <v>57</v>
      </c>
      <c r="E483" s="7" t="str">
        <f>IFERROR(VLOOKUP(B483,'Conditions Treated'!A:B,2,FALSE),"")</f>
        <v>Parkinson’s disease</v>
      </c>
      <c r="F483" s="10" t="s">
        <v>952</v>
      </c>
    </row>
    <row r="484">
      <c r="A484" s="4" t="s">
        <v>802</v>
      </c>
      <c r="B484" s="10" t="s">
        <v>953</v>
      </c>
      <c r="C484" s="6" t="str">
        <f>IFERROR(VLOOKUP(B484,Rankings!A:B,2,FALSE),"")</f>
        <v>LIKELY</v>
      </c>
      <c r="D484" s="4" t="s">
        <v>20</v>
      </c>
      <c r="E484" s="7" t="str">
        <f>IFERROR(VLOOKUP(B484,'Conditions Treated'!A:B,2,FALSE),"")</f>
        <v>Severe hypertriglyceridemia</v>
      </c>
      <c r="F484" s="10" t="s">
        <v>954</v>
      </c>
    </row>
    <row r="485">
      <c r="A485" s="4" t="s">
        <v>802</v>
      </c>
      <c r="B485" s="10" t="s">
        <v>955</v>
      </c>
      <c r="C485" s="6" t="str">
        <f>IFERROR(VLOOKUP(B485,Rankings!A:B,2,FALSE),"")</f>
        <v>LIKELY</v>
      </c>
      <c r="D485" s="4" t="s">
        <v>691</v>
      </c>
      <c r="E485" s="7" t="str">
        <f>IFERROR(VLOOKUP(B485,'Conditions Treated'!A:B,2,FALSE),"")</f>
        <v>Insomnia</v>
      </c>
      <c r="F485" s="10" t="s">
        <v>956</v>
      </c>
    </row>
    <row r="486">
      <c r="A486" s="4" t="s">
        <v>802</v>
      </c>
      <c r="B486" s="10" t="s">
        <v>957</v>
      </c>
      <c r="C486" s="6" t="str">
        <f>IFERROR(VLOOKUP(B486,Rankings!A:B,2,FALSE),"")</f>
        <v>LIKELY</v>
      </c>
      <c r="D486" s="4" t="s">
        <v>958</v>
      </c>
      <c r="E486" s="7" t="str">
        <f>IFERROR(VLOOKUP(B486,'Conditions Treated'!A:B,2,FALSE),"")</f>
        <v>Neuropathic pain, Seizures, Fibromyalgia</v>
      </c>
      <c r="F486" s="10" t="s">
        <v>959</v>
      </c>
    </row>
    <row r="487">
      <c r="A487" s="4" t="s">
        <v>802</v>
      </c>
      <c r="B487" s="10" t="s">
        <v>960</v>
      </c>
      <c r="C487" s="6" t="str">
        <f>IFERROR(VLOOKUP(B487,Rankings!A:B,2,FALSE),"")</f>
        <v>HIGHLY LIKELY</v>
      </c>
      <c r="D487" s="4" t="s">
        <v>17</v>
      </c>
      <c r="E487" s="7" t="str">
        <f>IFERROR(VLOOKUP(B487,'Conditions Treated'!A:B,2,FALSE),"")</f>
        <v>Inoperable, functional or nonfunctional, adrenal cortical carcinoma</v>
      </c>
      <c r="F487" s="10" t="s">
        <v>961</v>
      </c>
    </row>
    <row r="488">
      <c r="A488" s="4" t="s">
        <v>802</v>
      </c>
      <c r="B488" s="10" t="s">
        <v>962</v>
      </c>
      <c r="C488" s="6" t="str">
        <f>IFERROR(VLOOKUP(B488,Rankings!A:B,2,FALSE),"")</f>
        <v>HIGHLY LIKELY</v>
      </c>
      <c r="D488" s="4" t="s">
        <v>17</v>
      </c>
      <c r="E488" s="7" t="str">
        <f>IFERROR(VLOOKUP(B488,'Conditions Treated'!A:B,2,FALSE),"")</f>
        <v>Stage III and IV Hodgkin's disease</v>
      </c>
      <c r="F488" s="10" t="s">
        <v>963</v>
      </c>
    </row>
    <row r="489">
      <c r="A489" s="4" t="s">
        <v>802</v>
      </c>
      <c r="B489" s="10" t="s">
        <v>964</v>
      </c>
      <c r="C489" s="6" t="str">
        <f>IFERROR(VLOOKUP(B489,Rankings!A:B,2,FALSE),"")</f>
        <v>HIGHLY LIKELY</v>
      </c>
      <c r="D489" s="4" t="s">
        <v>57</v>
      </c>
      <c r="E489" s="7" t="str">
        <f>IFERROR(VLOOKUP(B489,'Conditions Treated'!A:B,2,FALSE),"")</f>
        <v>Myasthenia gravis</v>
      </c>
      <c r="F489" s="10" t="s">
        <v>965</v>
      </c>
    </row>
    <row r="490">
      <c r="A490" s="4" t="s">
        <v>802</v>
      </c>
      <c r="B490" s="10" t="s">
        <v>966</v>
      </c>
      <c r="C490" s="6" t="str">
        <f>IFERROR(VLOOKUP(B490,Rankings!A:B,2,FALSE),"")</f>
        <v>HIGHLY LIKELY</v>
      </c>
      <c r="D490" s="4" t="s">
        <v>211</v>
      </c>
      <c r="E490" s="7" t="str">
        <f>IFERROR(VLOOKUP(B490,'Conditions Treated'!A:B,2,FALSE),"")</f>
        <v>Male hormone deficiencies</v>
      </c>
      <c r="F490" s="10" t="s">
        <v>967</v>
      </c>
    </row>
    <row r="491">
      <c r="A491" s="4" t="s">
        <v>802</v>
      </c>
      <c r="B491" s="10" t="s">
        <v>968</v>
      </c>
      <c r="C491" s="6" t="str">
        <f>IFERROR(VLOOKUP(B491,Rankings!A:B,2,FALSE),"")</f>
        <v>HIGHLY LIKELY</v>
      </c>
      <c r="D491" s="4" t="s">
        <v>57</v>
      </c>
      <c r="E491" s="7" t="str">
        <f>IFERROR(VLOOKUP(B491,'Conditions Treated'!A:B,2,FALSE),"")</f>
        <v>Parkinson's disease</v>
      </c>
      <c r="F491" s="10" t="s">
        <v>969</v>
      </c>
    </row>
    <row r="492">
      <c r="A492" s="4" t="s">
        <v>802</v>
      </c>
      <c r="B492" s="4" t="s">
        <v>970</v>
      </c>
      <c r="C492" s="4" t="s">
        <v>77</v>
      </c>
      <c r="D492" s="4" t="s">
        <v>64</v>
      </c>
      <c r="E492" s="4" t="s">
        <v>886</v>
      </c>
      <c r="F492" s="10" t="s">
        <v>971</v>
      </c>
    </row>
    <row r="493">
      <c r="A493" s="4" t="s">
        <v>802</v>
      </c>
      <c r="B493" s="10" t="s">
        <v>972</v>
      </c>
      <c r="C493" s="6" t="str">
        <f>IFERROR(VLOOKUP(B493,Rankings!A:B,2,FALSE),"")</f>
        <v>LIKELY</v>
      </c>
      <c r="D493" s="4" t="s">
        <v>57</v>
      </c>
      <c r="E493" s="7" t="str">
        <f>IFERROR(VLOOKUP(B493,'Conditions Treated'!A:B,2,FALSE),"")</f>
        <v>Grand mal, psychomotor, and focal epileptic seizures</v>
      </c>
      <c r="F493" s="10" t="s">
        <v>973</v>
      </c>
    </row>
    <row r="494">
      <c r="A494" s="4" t="s">
        <v>802</v>
      </c>
      <c r="B494" s="10" t="s">
        <v>974</v>
      </c>
      <c r="C494" s="6" t="str">
        <f>IFERROR(VLOOKUP(B494,Rankings!A:B,2,FALSE),"")</f>
        <v>HIGHLY LIKELY</v>
      </c>
      <c r="D494" s="4" t="s">
        <v>975</v>
      </c>
      <c r="E494" s="7" t="str">
        <f>IFERROR(VLOOKUP(B494,'Conditions Treated'!A:B,2,FALSE),"")</f>
        <v>Non-infectious diarrhea in adult patients with HIV/AIDS</v>
      </c>
      <c r="F494" s="10" t="s">
        <v>976</v>
      </c>
    </row>
    <row r="495">
      <c r="A495" s="4" t="s">
        <v>802</v>
      </c>
      <c r="B495" s="10" t="s">
        <v>977</v>
      </c>
      <c r="C495" s="6" t="str">
        <f>IFERROR(VLOOKUP(B495,Rankings!A:B,2,FALSE),"")</f>
        <v>UNLIKELY</v>
      </c>
      <c r="D495" s="4" t="s">
        <v>246</v>
      </c>
      <c r="E495" s="7" t="str">
        <f>IFERROR(VLOOKUP(B495,'Conditions Treated'!A:B,2,FALSE),"")</f>
        <v>Pain severe enough to require an opioid analgesic</v>
      </c>
      <c r="F495" s="10" t="s">
        <v>978</v>
      </c>
    </row>
    <row r="496">
      <c r="A496" s="4" t="s">
        <v>802</v>
      </c>
      <c r="B496" s="10" t="s">
        <v>979</v>
      </c>
      <c r="C496" s="6" t="str">
        <f>IFERROR(VLOOKUP(B496,Rankings!A:B,2,FALSE),"")</f>
        <v>HIGHLY LIKELY</v>
      </c>
      <c r="D496" s="4" t="s">
        <v>14</v>
      </c>
      <c r="E496" s="7" t="str">
        <f>IFERROR(VLOOKUP(B496,'Conditions Treated'!A:B,2,FALSE),"")</f>
        <v>Febrile neutropenia, Hematopoietic Subsyndrome of Acute Radiation Syndrome</v>
      </c>
      <c r="F496" s="10" t="s">
        <v>980</v>
      </c>
    </row>
    <row r="497">
      <c r="A497" s="4" t="s">
        <v>802</v>
      </c>
      <c r="B497" s="10" t="s">
        <v>981</v>
      </c>
      <c r="C497" s="6" t="str">
        <f>IFERROR(VLOOKUP(B497,Rankings!A:B,2,FALSE),"")</f>
        <v>HIGHLY LIKELY</v>
      </c>
      <c r="D497" s="4" t="s">
        <v>17</v>
      </c>
      <c r="E497" s="7" t="str">
        <f>IFERROR(VLOOKUP(B497,'Conditions Treated'!A:B,2,FALSE),"")</f>
        <v>Metastatic Prostate Cancer</v>
      </c>
      <c r="F497" s="10" t="s">
        <v>982</v>
      </c>
    </row>
    <row r="498">
      <c r="A498" s="4" t="s">
        <v>802</v>
      </c>
      <c r="B498" s="10" t="s">
        <v>983</v>
      </c>
      <c r="C498" s="6" t="str">
        <f>IFERROR(VLOOKUP(B498,Rankings!A:B,2,FALSE),"")</f>
        <v>UNLIKELY</v>
      </c>
      <c r="D498" s="4" t="s">
        <v>20</v>
      </c>
      <c r="E498" s="7" t="str">
        <f>IFERROR(VLOOKUP(B498,'Conditions Treated'!A:B,2,FALSE),"")</f>
        <v>Angina pectoris</v>
      </c>
      <c r="F498" s="10" t="s">
        <v>984</v>
      </c>
    </row>
    <row r="499">
      <c r="A499" s="4" t="s">
        <v>802</v>
      </c>
      <c r="B499" s="4" t="s">
        <v>985</v>
      </c>
      <c r="C499" s="4" t="s">
        <v>47</v>
      </c>
      <c r="D499" s="4" t="s">
        <v>64</v>
      </c>
      <c r="E499" s="4" t="s">
        <v>986</v>
      </c>
      <c r="F499" s="10" t="s">
        <v>987</v>
      </c>
    </row>
    <row r="500">
      <c r="A500" s="4" t="s">
        <v>802</v>
      </c>
      <c r="B500" s="10" t="s">
        <v>988</v>
      </c>
      <c r="C500" s="6" t="str">
        <f>IFERROR(VLOOKUP(B500,Rankings!A:B,2,FALSE),"")</f>
        <v>HIGHLY LIKELY</v>
      </c>
      <c r="D500" s="4" t="s">
        <v>989</v>
      </c>
      <c r="E500" s="7" t="str">
        <f>IFERROR(VLOOKUP(B500,'Conditions Treated'!A:B,2,FALSE),"")</f>
        <v>Severe asthma, Chronic rhinosinusitis with nasal polyps, Eosinophilic granulomatosis with polyangiitis, Hypereosinophilic syndrome</v>
      </c>
      <c r="F500" s="10" t="s">
        <v>990</v>
      </c>
    </row>
    <row r="501">
      <c r="A501" s="4" t="s">
        <v>802</v>
      </c>
      <c r="B501" s="10" t="s">
        <v>991</v>
      </c>
      <c r="C501" s="6" t="str">
        <f>IFERROR(VLOOKUP(B501,Rankings!A:B,2,FALSE),"")</f>
        <v>LIKELY</v>
      </c>
      <c r="D501" s="4" t="s">
        <v>246</v>
      </c>
      <c r="E501" s="7" t="str">
        <f>IFERROR(VLOOKUP(B501,'Conditions Treated'!A:B,2,FALSE),"")</f>
        <v>Acute pain, Neuropathic pain associated with diabetic peripheral neuropathy</v>
      </c>
      <c r="F501" s="10" t="s">
        <v>992</v>
      </c>
    </row>
    <row r="502">
      <c r="A502" s="4" t="s">
        <v>802</v>
      </c>
      <c r="B502" s="10" t="s">
        <v>993</v>
      </c>
      <c r="C502" s="6" t="str">
        <f>IFERROR(VLOOKUP(B502,Rankings!A:B,2,FALSE),"")</f>
        <v>LIKELY</v>
      </c>
      <c r="D502" s="4" t="s">
        <v>246</v>
      </c>
      <c r="E502" s="7" t="str">
        <f>IFERROR(VLOOKUP(B502,'Conditions Treated'!A:B,2,FALSE),"")</f>
        <v>Pain, Neuropathic pain associated with diabetic peripheral neuropathy</v>
      </c>
      <c r="F502" s="10" t="s">
        <v>994</v>
      </c>
    </row>
    <row r="503">
      <c r="A503" s="4" t="s">
        <v>802</v>
      </c>
      <c r="B503" s="10" t="s">
        <v>444</v>
      </c>
      <c r="C503" s="6" t="str">
        <f>IFERROR(VLOOKUP(B503,Rankings!A:B,2,FALSE),"")</f>
        <v>HIGHLY LIKELY</v>
      </c>
      <c r="D503" s="4" t="s">
        <v>17</v>
      </c>
      <c r="E503" s="7" t="str">
        <f>IFERROR(VLOOKUP(B503,'Conditions Treated'!A:B,2,FALSE),"")</f>
        <v>Locally advanced basal cell carcinoma</v>
      </c>
      <c r="F503" s="10" t="s">
        <v>445</v>
      </c>
    </row>
    <row r="504">
      <c r="A504" s="4" t="s">
        <v>802</v>
      </c>
      <c r="B504" s="10" t="s">
        <v>995</v>
      </c>
      <c r="C504" s="6" t="str">
        <f>IFERROR(VLOOKUP(B504,Rankings!A:B,2,FALSE),"")</f>
        <v>UNLIKELY</v>
      </c>
      <c r="D504" s="4" t="s">
        <v>20</v>
      </c>
      <c r="E504" s="7" t="str">
        <f>IFERROR(VLOOKUP(B504,'Conditions Treated'!A:B,2,FALSE),"")</f>
        <v>Suboptimal echocardiograms</v>
      </c>
      <c r="F504" s="10" t="s">
        <v>996</v>
      </c>
    </row>
    <row r="505">
      <c r="A505" s="4" t="s">
        <v>802</v>
      </c>
      <c r="B505" s="10" t="s">
        <v>997</v>
      </c>
      <c r="C505" s="6" t="str">
        <f>IFERROR(VLOOKUP(B505,Rankings!A:B,2,FALSE),"")</f>
        <v>LIKELY</v>
      </c>
      <c r="D505" s="4" t="s">
        <v>117</v>
      </c>
      <c r="E505" s="7" t="str">
        <f>IFERROR(VLOOKUP(B505,'Conditions Treated'!A:B,2,FALSE),"")</f>
        <v>Metabolic acidosis</v>
      </c>
      <c r="F505" s="10" t="s">
        <v>998</v>
      </c>
    </row>
    <row r="506">
      <c r="A506" s="4" t="s">
        <v>802</v>
      </c>
      <c r="B506" s="10" t="s">
        <v>464</v>
      </c>
      <c r="C506" s="6" t="str">
        <f>IFERROR(VLOOKUP(B506,Rankings!A:B,2,FALSE),"")</f>
        <v>LIKELY</v>
      </c>
      <c r="D506" s="4" t="s">
        <v>52</v>
      </c>
      <c r="E506" s="7" t="str">
        <f>IFERROR(VLOOKUP(B506,'Conditions Treated'!A:B,2,FALSE),"")</f>
        <v>Rheumatoid arthritis, Polyarticular juvenile idiopathic arthritis, Psoriatic arthritis, Prophylaxis of acute graft versus host disease</v>
      </c>
      <c r="F506" s="10" t="s">
        <v>465</v>
      </c>
    </row>
    <row r="507">
      <c r="A507" s="4" t="s">
        <v>802</v>
      </c>
      <c r="B507" s="10" t="s">
        <v>999</v>
      </c>
      <c r="C507" s="6" t="str">
        <f>IFERROR(VLOOKUP(B507,Rankings!A:B,2,FALSE),"")</f>
        <v>LIKELY</v>
      </c>
      <c r="D507" s="4" t="s">
        <v>1000</v>
      </c>
      <c r="E507" s="7" t="str">
        <f>IFERROR(VLOOKUP(B507,'Conditions Treated'!A:B,2,FALSE),"")</f>
        <v>Rheumatoid arthritis, Psoriasis</v>
      </c>
      <c r="F507" s="10" t="s">
        <v>1001</v>
      </c>
    </row>
    <row r="508">
      <c r="A508" s="4" t="s">
        <v>802</v>
      </c>
      <c r="B508" s="10" t="s">
        <v>1002</v>
      </c>
      <c r="C508" s="6" t="str">
        <f>IFERROR(VLOOKUP(B508,Rankings!A:B,2,FALSE),"")</f>
        <v>UNLIKELY</v>
      </c>
      <c r="D508" s="4" t="s">
        <v>246</v>
      </c>
      <c r="E508" s="7" t="str">
        <f>IFERROR(VLOOKUP(B508,'Conditions Treated'!A:B,2,FALSE),"")</f>
        <v>Acute and chronic moderate to severe pain</v>
      </c>
      <c r="F508" s="10" t="s">
        <v>1003</v>
      </c>
    </row>
    <row r="509">
      <c r="A509" s="4" t="s">
        <v>802</v>
      </c>
      <c r="B509" s="10" t="s">
        <v>1004</v>
      </c>
      <c r="C509" s="6" t="str">
        <f>IFERROR(VLOOKUP(B509,Rankings!A:B,2,FALSE),"")</f>
        <v>HIGHLY LIKELY</v>
      </c>
      <c r="D509" s="4" t="s">
        <v>266</v>
      </c>
      <c r="E509" s="7" t="str">
        <f>IFERROR(VLOOKUP(B509,'Conditions Treated'!A:B,2,FALSE),"")</f>
        <v>Exocrine pancreatic insufficiency</v>
      </c>
      <c r="F509" s="10" t="s">
        <v>1005</v>
      </c>
    </row>
    <row r="510">
      <c r="A510" s="4" t="s">
        <v>802</v>
      </c>
      <c r="B510" s="10" t="s">
        <v>1006</v>
      </c>
      <c r="C510" s="6" t="str">
        <f>IFERROR(VLOOKUP(B510,Rankings!A:B,2,FALSE),"")</f>
        <v>LIKELY</v>
      </c>
      <c r="D510" s="4" t="s">
        <v>1007</v>
      </c>
      <c r="E510" s="7" t="str">
        <f>IFERROR(VLOOKUP(B510,'Conditions Treated'!A:B,2,FALSE),"")</f>
        <v>Hyperprolactinemia-Associated Dysfunctions, Acromegaly, Parkinson’s Disease</v>
      </c>
      <c r="F510" s="10" t="s">
        <v>1008</v>
      </c>
    </row>
    <row r="511">
      <c r="A511" s="4" t="s">
        <v>802</v>
      </c>
      <c r="B511" s="4" t="s">
        <v>1009</v>
      </c>
      <c r="C511" s="4" t="s">
        <v>47</v>
      </c>
      <c r="D511" s="4" t="s">
        <v>190</v>
      </c>
      <c r="E511" s="4" t="s">
        <v>191</v>
      </c>
      <c r="F511" s="10" t="s">
        <v>1010</v>
      </c>
    </row>
    <row r="512">
      <c r="A512" s="4" t="s">
        <v>802</v>
      </c>
      <c r="B512" s="10" t="s">
        <v>1011</v>
      </c>
      <c r="C512" s="6" t="str">
        <f>IFERROR(VLOOKUP(B512,Rankings!A:B,2,FALSE),"")</f>
        <v>UNLIKELY</v>
      </c>
      <c r="D512" s="4" t="s">
        <v>246</v>
      </c>
      <c r="E512" s="7" t="str">
        <f>IFERROR(VLOOKUP(B512,'Conditions Treated'!A:B,2,FALSE),"")</f>
        <v>Moderate to moderately severe pain</v>
      </c>
      <c r="F512" s="10" t="s">
        <v>1012</v>
      </c>
    </row>
    <row r="513">
      <c r="A513" s="4" t="s">
        <v>802</v>
      </c>
      <c r="B513" s="10" t="s">
        <v>1013</v>
      </c>
      <c r="C513" s="6" t="str">
        <f>IFERROR(VLOOKUP(B513,Rankings!A:B,2,FALSE),"")</f>
        <v>HIGHLY LIKELY</v>
      </c>
      <c r="D513" s="4" t="s">
        <v>266</v>
      </c>
      <c r="E513" s="7" t="str">
        <f>IFERROR(VLOOKUP(B513,'Conditions Treated'!A:B,2,FALSE),"")</f>
        <v>Exocrine pancreatic insufficiency</v>
      </c>
      <c r="F513" s="10" t="s">
        <v>1014</v>
      </c>
    </row>
    <row r="514">
      <c r="A514" s="4" t="s">
        <v>802</v>
      </c>
      <c r="B514" s="10" t="s">
        <v>492</v>
      </c>
      <c r="C514" s="6" t="str">
        <f>IFERROR(VLOOKUP(B514,Rankings!A:B,2,FALSE),"")</f>
        <v>HIGHLY LIKELY</v>
      </c>
      <c r="D514" s="4" t="s">
        <v>52</v>
      </c>
      <c r="E514" s="7" t="str">
        <f>IFERROR(VLOOKUP(B514,'Conditions Treated'!A:B,2,FALSE),"")</f>
        <v>Relapsing forms of multiple sclerosis</v>
      </c>
      <c r="F514" s="10" t="s">
        <v>493</v>
      </c>
    </row>
    <row r="515">
      <c r="A515" s="4" t="s">
        <v>802</v>
      </c>
      <c r="B515" s="10" t="s">
        <v>1015</v>
      </c>
      <c r="C515" s="6" t="str">
        <f>IFERROR(VLOOKUP(B515,Rankings!A:B,2,FALSE),"")</f>
        <v>UNLIKELY</v>
      </c>
      <c r="D515" s="4" t="s">
        <v>211</v>
      </c>
      <c r="E515" s="7" t="str">
        <f>IFERROR(VLOOKUP(B515,'Conditions Treated'!A:B,2,FALSE),"")</f>
        <v>Unfavorable cervix in pregnant women</v>
      </c>
      <c r="F515" s="10" t="s">
        <v>1016</v>
      </c>
    </row>
    <row r="516">
      <c r="A516" s="4" t="s">
        <v>802</v>
      </c>
      <c r="B516" s="10" t="s">
        <v>1017</v>
      </c>
      <c r="C516" s="6" t="str">
        <f>IFERROR(VLOOKUP(B516,Rankings!A:B,2,FALSE),"")</f>
        <v>UNLIKELY</v>
      </c>
      <c r="D516" s="4" t="s">
        <v>1018</v>
      </c>
      <c r="E516" s="7" t="str">
        <f>IFERROR(VLOOKUP(B516,'Conditions Treated'!A:B,2,FALSE),"")</f>
        <v>Dental caries prevention</v>
      </c>
      <c r="F516" s="10" t="s">
        <v>1019</v>
      </c>
    </row>
    <row r="517">
      <c r="A517" s="4" t="s">
        <v>802</v>
      </c>
      <c r="B517" s="10" t="s">
        <v>1020</v>
      </c>
      <c r="C517" s="6" t="str">
        <f>IFERROR(VLOOKUP(B517,Rankings!A:B,2,FALSE),"")</f>
        <v>LIKELY</v>
      </c>
      <c r="D517" s="4" t="s">
        <v>266</v>
      </c>
      <c r="E517" s="7" t="str">
        <f>IFERROR(VLOOKUP(B517,'Conditions Treated'!A:B,2,FALSE),"")</f>
        <v>Duodenal ulcer, H. pylori infection, Benign gastric ulcer, GERD, Erosive esophagitis, Zollinger-Ellison syndrome</v>
      </c>
      <c r="F517" s="10" t="s">
        <v>1021</v>
      </c>
    </row>
    <row r="518">
      <c r="A518" s="4" t="s">
        <v>802</v>
      </c>
      <c r="B518" s="10" t="s">
        <v>1022</v>
      </c>
      <c r="C518" s="6" t="str">
        <f>IFERROR(VLOOKUP(B518,Rankings!A:B,2,FALSE),"")</f>
        <v>LIKELY</v>
      </c>
      <c r="D518" s="4" t="s">
        <v>57</v>
      </c>
      <c r="E518" s="7" t="str">
        <f>IFERROR(VLOOKUP(B518,'Conditions Treated'!A:B,2,FALSE),"")</f>
        <v>Epilepsy, Bipolar disorder</v>
      </c>
      <c r="F518" s="10" t="s">
        <v>1023</v>
      </c>
    </row>
    <row r="519">
      <c r="A519" s="4" t="s">
        <v>802</v>
      </c>
      <c r="B519" s="10" t="s">
        <v>1024</v>
      </c>
      <c r="C519" s="6" t="str">
        <f>IFERROR(VLOOKUP(B519,Rankings!A:B,2,FALSE),"")</f>
        <v>LIKELY</v>
      </c>
      <c r="D519" s="4" t="s">
        <v>14</v>
      </c>
      <c r="E519" s="7" t="str">
        <f>IFERROR(VLOOKUP(B519,'Conditions Treated'!A:B,2,FALSE),"")</f>
        <v>Anemia due to Chronic Kidney Disease, Anemia due to Zidovudine, Anemia due to Chemotherapy, Reduction of allogeneic red blood cell transfusions</v>
      </c>
      <c r="F519" s="10" t="s">
        <v>1025</v>
      </c>
    </row>
    <row r="520">
      <c r="A520" s="4" t="s">
        <v>802</v>
      </c>
      <c r="B520" s="10" t="s">
        <v>1026</v>
      </c>
      <c r="C520" s="6" t="str">
        <f>IFERROR(VLOOKUP(B520,Rankings!A:B,2,FALSE),"")</f>
        <v>UNLIKELY</v>
      </c>
      <c r="D520" s="4" t="s">
        <v>246</v>
      </c>
      <c r="E520" s="7" t="str">
        <f>IFERROR(VLOOKUP(B520,'Conditions Treated'!A:B,2,FALSE),"")</f>
        <v>Pain severe enough to require an opioid analgesic</v>
      </c>
      <c r="F520" s="10" t="s">
        <v>1027</v>
      </c>
    </row>
    <row r="521">
      <c r="A521" s="4" t="s">
        <v>802</v>
      </c>
      <c r="B521" s="10" t="s">
        <v>507</v>
      </c>
      <c r="C521" s="6" t="str">
        <f>IFERROR(VLOOKUP(B521,Rankings!A:B,2,FALSE),"")</f>
        <v>HIGHLY LIKELY</v>
      </c>
      <c r="D521" s="4" t="s">
        <v>14</v>
      </c>
      <c r="E521" s="7" t="str">
        <f>IFERROR(VLOOKUP(B521,'Conditions Treated'!A:B,2,FALSE),"")</f>
        <v>Thrombocytopenia in chronic immune (idiopathic) thrombocytopenia, Thrombocytopenia in patients with chronic hepatitis C, Patients with severe aplastic anemia</v>
      </c>
      <c r="F521" s="10" t="s">
        <v>508</v>
      </c>
    </row>
    <row r="522">
      <c r="A522" s="4" t="s">
        <v>802</v>
      </c>
      <c r="B522" s="10" t="s">
        <v>1028</v>
      </c>
      <c r="C522" s="6" t="str">
        <f>IFERROR(VLOOKUP(B522,Rankings!A:B,2,FALSE),"")</f>
        <v>HIGHLY LIKELY</v>
      </c>
      <c r="D522" s="4" t="s">
        <v>1029</v>
      </c>
      <c r="E522" s="7" t="str">
        <f>IFERROR(VLOOKUP(B522,'Conditions Treated'!A:B,2,FALSE),"")</f>
        <v>Organophosphate poisoning, Anticholinesterase drug overdose</v>
      </c>
      <c r="F522" s="10" t="s">
        <v>1030</v>
      </c>
    </row>
    <row r="523">
      <c r="A523" s="4" t="s">
        <v>802</v>
      </c>
      <c r="B523" s="10" t="s">
        <v>1031</v>
      </c>
      <c r="C523" s="6" t="str">
        <f>IFERROR(VLOOKUP(B523,Rankings!A:B,2,FALSE),"")</f>
        <v>LIKELY</v>
      </c>
      <c r="D523" s="4" t="s">
        <v>691</v>
      </c>
      <c r="E523" s="7" t="str">
        <f>IFERROR(VLOOKUP(B523,'Conditions Treated'!A:B,2,FALSE),"")</f>
        <v>Excessive sleepiness</v>
      </c>
      <c r="F523" s="10" t="s">
        <v>1032</v>
      </c>
    </row>
    <row r="524">
      <c r="A524" s="4" t="s">
        <v>802</v>
      </c>
      <c r="B524" s="10" t="s">
        <v>1033</v>
      </c>
      <c r="C524" s="6" t="str">
        <f>IFERROR(VLOOKUP(B524,Rankings!A:B,2,FALSE),"")</f>
        <v>LIKELY</v>
      </c>
      <c r="D524" s="4" t="s">
        <v>200</v>
      </c>
      <c r="E524" s="7" t="str">
        <f>IFERROR(VLOOKUP(B524,'Conditions Treated'!A:B,2,FALSE),"")</f>
        <v>Asthma</v>
      </c>
      <c r="F524" s="10" t="s">
        <v>1034</v>
      </c>
    </row>
    <row r="525">
      <c r="A525" s="4" t="s">
        <v>802</v>
      </c>
      <c r="B525" s="10" t="s">
        <v>1035</v>
      </c>
      <c r="C525" s="6" t="str">
        <f>IFERROR(VLOOKUP(B525,Rankings!A:B,2,FALSE),"")</f>
        <v>HIGHLY LIKELY</v>
      </c>
      <c r="D525" s="4" t="s">
        <v>17</v>
      </c>
      <c r="E525" s="7" t="str">
        <f>IFERROR(VLOOKUP(B525,'Conditions Treated'!A:B,2,FALSE),"")</f>
        <v>Acute lymphoblastic leukemia</v>
      </c>
      <c r="F525" s="10" t="s">
        <v>1036</v>
      </c>
    </row>
    <row r="526">
      <c r="A526" s="4" t="s">
        <v>802</v>
      </c>
      <c r="B526" s="10" t="s">
        <v>1037</v>
      </c>
      <c r="C526" s="6" t="str">
        <f>IFERROR(VLOOKUP(B526,Rankings!A:B,2,FALSE),"")</f>
        <v>LIKELY</v>
      </c>
      <c r="D526" s="4" t="s">
        <v>1038</v>
      </c>
      <c r="E526" s="7" t="str">
        <f>IFERROR(VLOOKUP(B526,'Conditions Treated'!A:B,2,FALSE),"")</f>
        <v>Prophylaxis of organ rejection in renal transplantation, Lymphangioleiomyomatosis</v>
      </c>
      <c r="F526" s="10" t="s">
        <v>1039</v>
      </c>
    </row>
    <row r="527">
      <c r="A527" s="4" t="s">
        <v>802</v>
      </c>
      <c r="B527" s="10" t="s">
        <v>1040</v>
      </c>
      <c r="C527" s="6" t="str">
        <f>IFERROR(VLOOKUP(B527,Rankings!A:B,2,FALSE),"")</f>
        <v>LIKELY</v>
      </c>
      <c r="D527" s="4" t="s">
        <v>1000</v>
      </c>
      <c r="E527" s="7" t="str">
        <f>IFERROR(VLOOKUP(B527,'Conditions Treated'!A:B,2,FALSE),"")</f>
        <v>Rheumatoid arthritis, Psoriasis</v>
      </c>
      <c r="F527" s="10" t="s">
        <v>1041</v>
      </c>
    </row>
    <row r="528">
      <c r="A528" s="4" t="s">
        <v>802</v>
      </c>
      <c r="B528" s="10" t="s">
        <v>1042</v>
      </c>
      <c r="C528" s="6" t="str">
        <f>IFERROR(VLOOKUP(B528,Rankings!A:B,2,FALSE),"")</f>
        <v>HIGHLY LIKELY</v>
      </c>
      <c r="D528" s="4" t="s">
        <v>266</v>
      </c>
      <c r="E528" s="7" t="str">
        <f>IFERROR(VLOOKUP(B528,'Conditions Treated'!A:B,2,FALSE),"")</f>
        <v>Opioid-induced constipation</v>
      </c>
      <c r="F528" s="10" t="s">
        <v>1043</v>
      </c>
    </row>
    <row r="529">
      <c r="A529" s="4" t="s">
        <v>802</v>
      </c>
      <c r="B529" s="10" t="s">
        <v>1044</v>
      </c>
      <c r="C529" s="6" t="str">
        <f>IFERROR(VLOOKUP(B529,Rankings!A:B,2,FALSE),"")</f>
        <v>LIKELY</v>
      </c>
      <c r="D529" s="4" t="s">
        <v>57</v>
      </c>
      <c r="E529" s="7" t="str">
        <f>IFERROR(VLOOKUP(B529,'Conditions Treated'!A:B,2,FALSE),"")</f>
        <v>Acute treatment of migraine</v>
      </c>
      <c r="F529" s="10" t="s">
        <v>1045</v>
      </c>
    </row>
    <row r="530">
      <c r="A530" s="4" t="s">
        <v>802</v>
      </c>
      <c r="B530" s="10" t="s">
        <v>1046</v>
      </c>
      <c r="C530" s="6" t="str">
        <f>IFERROR(VLOOKUP(B530,Rankings!A:B,2,FALSE),"")</f>
        <v>LIKELY</v>
      </c>
      <c r="D530" s="4" t="s">
        <v>52</v>
      </c>
      <c r="E530" s="7" t="str">
        <f>IFERROR(VLOOKUP(B530,'Conditions Treated'!A:B,2,FALSE),"")</f>
        <v>Crohn's Disease, Ulcerative Colitis, Rheumatoid Arthritis, Ankylosing Spondylitis, Psoriatic Arthritis, Plaque Psoriasis</v>
      </c>
      <c r="F530" s="10" t="s">
        <v>1047</v>
      </c>
    </row>
    <row r="531">
      <c r="A531" s="4" t="s">
        <v>802</v>
      </c>
      <c r="B531" s="10" t="s">
        <v>1048</v>
      </c>
      <c r="C531" s="6" t="str">
        <f>IFERROR(VLOOKUP(B531,Rankings!A:B,2,FALSE),"")</f>
        <v>HIGHLY LIKELY</v>
      </c>
      <c r="D531" s="4" t="s">
        <v>1049</v>
      </c>
      <c r="E531" s="7" t="str">
        <f>IFERROR(VLOOKUP(B531,'Conditions Treated'!A:B,2,FALSE),"")</f>
        <v>Chronic kidney disease</v>
      </c>
      <c r="F531" s="10" t="s">
        <v>1050</v>
      </c>
    </row>
    <row r="532">
      <c r="A532" s="4" t="s">
        <v>802</v>
      </c>
      <c r="B532" s="10" t="s">
        <v>1051</v>
      </c>
      <c r="C532" s="6" t="str">
        <f>IFERROR(VLOOKUP(B532,Rankings!A:B,2,FALSE),"")</f>
        <v>HIGHLY LIKELY</v>
      </c>
      <c r="D532" s="4" t="s">
        <v>20</v>
      </c>
      <c r="E532" s="7" t="str">
        <f>IFERROR(VLOOKUP(B532,'Conditions Treated'!A:B,2,FALSE),"")</f>
        <v>Pulmonary arterial hypertension</v>
      </c>
      <c r="F532" s="10" t="s">
        <v>1052</v>
      </c>
    </row>
    <row r="533">
      <c r="A533" s="4" t="s">
        <v>802</v>
      </c>
      <c r="B533" s="10" t="s">
        <v>1053</v>
      </c>
      <c r="C533" s="6" t="str">
        <f>IFERROR(VLOOKUP(B533,Rankings!A:B,2,FALSE),"")</f>
        <v>HIGHLY LIKELY</v>
      </c>
      <c r="D533" s="4" t="s">
        <v>57</v>
      </c>
      <c r="E533" s="7" t="str">
        <f>IFERROR(VLOOKUP(B533,'Conditions Treated'!A:B,2,FALSE),"")</f>
        <v>Malignant hyperthermia</v>
      </c>
      <c r="F533" s="10" t="s">
        <v>1054</v>
      </c>
    </row>
    <row r="534">
      <c r="A534" s="4" t="s">
        <v>802</v>
      </c>
      <c r="B534" s="10" t="s">
        <v>1055</v>
      </c>
      <c r="C534" s="6" t="str">
        <f>IFERROR(VLOOKUP(B534,Rankings!A:B,2,FALSE),"")</f>
        <v>LIKELY</v>
      </c>
      <c r="D534" s="4" t="s">
        <v>156</v>
      </c>
      <c r="E534" s="7" t="str">
        <f>IFERROR(VLOOKUP(B534,'Conditions Treated'!A:B,2,FALSE),"")</f>
        <v>Major depressive disorder, Schizophrenia, Agitation associated with dementia</v>
      </c>
      <c r="F534" s="10" t="s">
        <v>1056</v>
      </c>
    </row>
    <row r="535">
      <c r="A535" s="4" t="s">
        <v>802</v>
      </c>
      <c r="B535" s="10" t="s">
        <v>550</v>
      </c>
      <c r="C535" s="6" t="str">
        <f>IFERROR(VLOOKUP(B535,Rankings!A:B,2,FALSE),"")</f>
        <v>LIKELY</v>
      </c>
      <c r="D535" s="4" t="s">
        <v>57</v>
      </c>
      <c r="E535" s="7" t="str">
        <f>IFERROR(VLOOKUP(B535,'Conditions Treated'!A:B,2,FALSE),"")</f>
        <v>Refractory Complex Partial Seizures, Infantile Spasms</v>
      </c>
      <c r="F535" s="10" t="s">
        <v>551</v>
      </c>
    </row>
    <row r="536">
      <c r="A536" s="4" t="s">
        <v>802</v>
      </c>
      <c r="B536" s="10" t="s">
        <v>1057</v>
      </c>
      <c r="C536" s="6" t="str">
        <f>IFERROR(VLOOKUP(B536,Rankings!A:B,2,FALSE),"")</f>
        <v>HIGHLY LIKELY</v>
      </c>
      <c r="D536" s="4" t="s">
        <v>211</v>
      </c>
      <c r="E536" s="7" t="str">
        <f>IFERROR(VLOOKUP(B536,'Conditions Treated'!A:B,2,FALSE),"")</f>
        <v>Clinically significant hypervolemic and euvolemic hyponatremia</v>
      </c>
      <c r="F536" s="10" t="s">
        <v>1058</v>
      </c>
    </row>
    <row r="537">
      <c r="A537" s="4" t="s">
        <v>802</v>
      </c>
      <c r="B537" s="4" t="s">
        <v>1059</v>
      </c>
      <c r="C537" s="4" t="s">
        <v>47</v>
      </c>
      <c r="D537" s="4" t="s">
        <v>48</v>
      </c>
      <c r="E537" s="4" t="s">
        <v>251</v>
      </c>
      <c r="F537" s="10" t="s">
        <v>1060</v>
      </c>
    </row>
    <row r="538">
      <c r="A538" s="4" t="s">
        <v>802</v>
      </c>
      <c r="B538" s="10" t="s">
        <v>1061</v>
      </c>
      <c r="C538" s="6" t="str">
        <f>IFERROR(VLOOKUP(B538,Rankings!A:B,2,FALSE),"")</f>
        <v>LIKELY</v>
      </c>
      <c r="D538" s="4" t="s">
        <v>211</v>
      </c>
      <c r="E538" s="7" t="str">
        <f>IFERROR(VLOOKUP(B538,'Conditions Treated'!A:B,2,FALSE),"")</f>
        <v>Diabetes mellitus</v>
      </c>
      <c r="F538" s="10" t="s">
        <v>1062</v>
      </c>
    </row>
    <row r="539">
      <c r="A539" s="4" t="s">
        <v>802</v>
      </c>
      <c r="B539" s="10" t="s">
        <v>1063</v>
      </c>
      <c r="C539" s="6" t="str">
        <f>IFERROR(VLOOKUP(B539,Rankings!A:B,2,FALSE),"")</f>
        <v>HIGHLY LIKELY</v>
      </c>
      <c r="D539" s="4" t="s">
        <v>211</v>
      </c>
      <c r="E539" s="7" t="str">
        <f>IFERROR(VLOOKUP(B539,'Conditions Treated'!A:B,2,FALSE),"")</f>
        <v>Secondary Hyperparathyroidism, Hypercalcemia in Parathyroid Carcinoma, Hypercalcemia in Primary HPT</v>
      </c>
      <c r="F539" s="10" t="s">
        <v>1064</v>
      </c>
    </row>
    <row r="540">
      <c r="A540" s="4" t="s">
        <v>802</v>
      </c>
      <c r="B540" s="10" t="s">
        <v>566</v>
      </c>
      <c r="C540" s="6" t="str">
        <f>IFERROR(VLOOKUP(B540,Rankings!A:B,2,FALSE),"")</f>
        <v>LIKELY</v>
      </c>
      <c r="D540" s="4" t="s">
        <v>52</v>
      </c>
      <c r="E540" s="7" t="str">
        <f>IFERROR(VLOOKUP(B540,'Conditions Treated'!A:B,2,FALSE),"")</f>
        <v>Rheumatoid Arthritis, Psoriatic Arthritis, Ankylosing Spondylitis, Polyarticular Juvenile Idiopathic Arthritis</v>
      </c>
      <c r="F540" s="10" t="s">
        <v>567</v>
      </c>
    </row>
    <row r="541">
      <c r="A541" s="4" t="s">
        <v>802</v>
      </c>
      <c r="B541" s="10" t="s">
        <v>573</v>
      </c>
      <c r="C541" s="6" t="str">
        <f>IFERROR(VLOOKUP(B541,Rankings!A:B,2,FALSE),"")</f>
        <v>HIGHLY LIKELY</v>
      </c>
      <c r="D541" s="4" t="s">
        <v>211</v>
      </c>
      <c r="E541" s="7" t="str">
        <f>IFERROR(VLOOKUP(B541,'Conditions Treated'!A:B,2,FALSE),"")</f>
        <v>Acromegaly</v>
      </c>
      <c r="F541" s="10" t="s">
        <v>574</v>
      </c>
    </row>
    <row r="542">
      <c r="A542" s="4" t="s">
        <v>802</v>
      </c>
      <c r="B542" s="10" t="s">
        <v>1065</v>
      </c>
      <c r="C542" s="6" t="str">
        <f>IFERROR(VLOOKUP(B542,Rankings!A:B,2,FALSE),"")</f>
        <v>HIGHLY LIKELY</v>
      </c>
      <c r="D542" s="4" t="s">
        <v>806</v>
      </c>
      <c r="E542" s="7" t="str">
        <f>IFERROR(VLOOKUP(B542,'Conditions Treated'!A:B,2,FALSE),"")</f>
        <v>Plaque psoriasis</v>
      </c>
      <c r="F542" s="10" t="s">
        <v>1066</v>
      </c>
    </row>
    <row r="543">
      <c r="A543" s="4" t="s">
        <v>802</v>
      </c>
      <c r="B543" s="4" t="s">
        <v>1067</v>
      </c>
      <c r="C543" s="4" t="s">
        <v>47</v>
      </c>
      <c r="D543" s="4" t="s">
        <v>190</v>
      </c>
      <c r="E543" s="4" t="s">
        <v>191</v>
      </c>
      <c r="F543" s="10" t="s">
        <v>1068</v>
      </c>
    </row>
    <row r="544">
      <c r="A544" s="4" t="s">
        <v>802</v>
      </c>
      <c r="B544" s="4" t="s">
        <v>1069</v>
      </c>
      <c r="C544" s="4" t="s">
        <v>47</v>
      </c>
      <c r="D544" s="4" t="s">
        <v>64</v>
      </c>
      <c r="E544" s="4" t="s">
        <v>1070</v>
      </c>
      <c r="F544" s="10" t="s">
        <v>1071</v>
      </c>
    </row>
    <row r="545">
      <c r="A545" s="4" t="s">
        <v>802</v>
      </c>
      <c r="B545" s="10" t="s">
        <v>1072</v>
      </c>
      <c r="C545" s="6" t="str">
        <f>IFERROR(VLOOKUP(B545,Rankings!A:B,2,FALSE),"")</f>
        <v>HIGHLY LIKELY</v>
      </c>
      <c r="D545" s="4" t="s">
        <v>211</v>
      </c>
      <c r="E545" s="7" t="str">
        <f>IFERROR(VLOOKUP(B545,'Conditions Treated'!A:B,2,FALSE),"")</f>
        <v>Hyperkalemia</v>
      </c>
      <c r="F545" s="10" t="s">
        <v>1073</v>
      </c>
    </row>
    <row r="546">
      <c r="A546" s="4" t="s">
        <v>802</v>
      </c>
      <c r="B546" s="10" t="s">
        <v>1074</v>
      </c>
      <c r="C546" s="6" t="str">
        <f>IFERROR(VLOOKUP(B546,Rankings!A:B,2,FALSE),"")</f>
        <v>UNLIKELY</v>
      </c>
      <c r="D546" s="4" t="s">
        <v>211</v>
      </c>
      <c r="E546" s="7" t="str">
        <f>IFERROR(VLOOKUP(B546,'Conditions Treated'!A:B,2,FALSE),"")</f>
        <v>Erectile dysfunction</v>
      </c>
      <c r="F546" s="10" t="s">
        <v>1075</v>
      </c>
    </row>
    <row r="547">
      <c r="A547" s="4" t="s">
        <v>802</v>
      </c>
      <c r="B547" s="10" t="s">
        <v>1076</v>
      </c>
      <c r="C547" s="6" t="str">
        <f>IFERROR(VLOOKUP(B547,Rankings!A:B,2,FALSE),"")</f>
        <v>LIKELY</v>
      </c>
      <c r="D547" s="4" t="s">
        <v>20</v>
      </c>
      <c r="E547" s="7" t="str">
        <f>IFERROR(VLOOKUP(B547,'Conditions Treated'!A:B,2,FALSE),"")</f>
        <v>Hypertension</v>
      </c>
      <c r="F547" s="10" t="s">
        <v>1077</v>
      </c>
    </row>
    <row r="548">
      <c r="A548" s="4" t="s">
        <v>802</v>
      </c>
      <c r="B548" s="10" t="s">
        <v>601</v>
      </c>
      <c r="C548" s="6" t="str">
        <f>IFERROR(VLOOKUP(B548,Rankings!A:B,2,FALSE),"")</f>
        <v>HIGHLY LIKELY</v>
      </c>
      <c r="D548" s="4" t="s">
        <v>17</v>
      </c>
      <c r="E548" s="7" t="str">
        <f>IFERROR(VLOOKUP(B548,'Conditions Treated'!A:B,2,FALSE),"")</f>
        <v>Unresectable or metastatic melanoma</v>
      </c>
      <c r="F548" s="10" t="s">
        <v>602</v>
      </c>
    </row>
    <row r="549">
      <c r="A549" s="4" t="s">
        <v>802</v>
      </c>
      <c r="B549" s="10" t="s">
        <v>607</v>
      </c>
      <c r="C549" s="6" t="str">
        <f>IFERROR(VLOOKUP(B549,Rankings!A:B,2,FALSE),"")</f>
        <v>LIKELY</v>
      </c>
      <c r="D549" s="4" t="s">
        <v>52</v>
      </c>
      <c r="E549" s="7" t="str">
        <f>IFERROR(VLOOKUP(B549,'Conditions Treated'!A:B,2,FALSE),"")</f>
        <v>Plaque psoriasis, Psoriatic arthritis, Ankylosing spondylitis, Non-radiographic axial spondyloarthritis</v>
      </c>
      <c r="F549" s="10" t="s">
        <v>608</v>
      </c>
    </row>
    <row r="550">
      <c r="A550" s="4" t="s">
        <v>802</v>
      </c>
      <c r="B550" s="10" t="s">
        <v>1078</v>
      </c>
      <c r="C550" s="6" t="str">
        <f>IFERROR(VLOOKUP(B550,Rankings!A:B,2,FALSE),"")</f>
        <v>HIGHLY LIKELY</v>
      </c>
      <c r="D550" s="4" t="s">
        <v>17</v>
      </c>
      <c r="E550" s="7" t="str">
        <f>IFERROR(VLOOKUP(B550,'Conditions Treated'!A:B,2,FALSE),"")</f>
        <v>Non-Small Cell Lung Cancer, Pancreatic Cancer</v>
      </c>
      <c r="F550" s="10" t="s">
        <v>1079</v>
      </c>
    </row>
    <row r="551">
      <c r="A551" s="4" t="s">
        <v>802</v>
      </c>
      <c r="B551" s="4" t="s">
        <v>1080</v>
      </c>
      <c r="C551" s="4" t="s">
        <v>77</v>
      </c>
      <c r="D551" s="4" t="s">
        <v>64</v>
      </c>
      <c r="E551" s="4" t="s">
        <v>886</v>
      </c>
      <c r="F551" s="10" t="s">
        <v>1081</v>
      </c>
    </row>
    <row r="552">
      <c r="A552" s="4" t="s">
        <v>802</v>
      </c>
      <c r="B552" s="10" t="s">
        <v>1082</v>
      </c>
      <c r="C552" s="6" t="str">
        <f>IFERROR(VLOOKUP(B552,Rankings!A:B,2,FALSE),"")</f>
        <v>HIGHLY LIKELY</v>
      </c>
      <c r="D552" s="4" t="s">
        <v>57</v>
      </c>
      <c r="E552" s="7" t="str">
        <f>IFERROR(VLOOKUP(B552,'Conditions Treated'!A:B,2,FALSE),"")</f>
        <v>Parkinson's disease</v>
      </c>
      <c r="F552" s="10" t="s">
        <v>1083</v>
      </c>
    </row>
    <row r="553">
      <c r="A553" s="4" t="s">
        <v>802</v>
      </c>
      <c r="B553" s="10" t="s">
        <v>1084</v>
      </c>
      <c r="C553" s="6" t="str">
        <f>IFERROR(VLOOKUP(B553,Rankings!A:B,2,FALSE),"")</f>
        <v>HIGHLY LIKELY</v>
      </c>
      <c r="D553" s="4" t="s">
        <v>52</v>
      </c>
      <c r="E553" s="7" t="str">
        <f>IFERROR(VLOOKUP(B553,'Conditions Treated'!A:B,2,FALSE),"")</f>
        <v>Relapsing forms of multiple sclerosis</v>
      </c>
      <c r="F553" s="10" t="s">
        <v>1085</v>
      </c>
    </row>
    <row r="554">
      <c r="A554" s="4" t="s">
        <v>802</v>
      </c>
      <c r="B554" s="10" t="s">
        <v>1086</v>
      </c>
      <c r="C554" s="6" t="str">
        <f>IFERROR(VLOOKUP(B554,Rankings!A:B,2,FALSE),"")</f>
        <v>LIKELY</v>
      </c>
      <c r="D554" s="4" t="s">
        <v>20</v>
      </c>
      <c r="E554" s="7" t="str">
        <f>IFERROR(VLOOKUP(B554,'Conditions Treated'!A:B,2,FALSE),"")</f>
        <v>Hypertension</v>
      </c>
      <c r="F554" s="10" t="s">
        <v>1087</v>
      </c>
    </row>
    <row r="555">
      <c r="A555" s="4" t="s">
        <v>802</v>
      </c>
      <c r="B555" s="10" t="s">
        <v>1088</v>
      </c>
      <c r="C555" s="6" t="str">
        <f>IFERROR(VLOOKUP(B555,Rankings!A:B,2,FALSE),"")</f>
        <v>LIKELY</v>
      </c>
      <c r="D555" s="4" t="s">
        <v>20</v>
      </c>
      <c r="E555" s="7" t="str">
        <f>IFERROR(VLOOKUP(B555,'Conditions Treated'!A:B,2,FALSE),"")</f>
        <v>Hypertension</v>
      </c>
      <c r="F555" s="10" t="s">
        <v>1087</v>
      </c>
    </row>
    <row r="556">
      <c r="A556" s="4" t="s">
        <v>802</v>
      </c>
      <c r="B556" s="10" t="s">
        <v>1089</v>
      </c>
      <c r="C556" s="6" t="str">
        <f>IFERROR(VLOOKUP(B556,Rankings!A:B,2,FALSE),"")</f>
        <v>UNLIKELY</v>
      </c>
      <c r="D556" s="4" t="s">
        <v>266</v>
      </c>
      <c r="E556" s="7" t="str">
        <f>IFERROR(VLOOKUP(B556,'Conditions Treated'!A:B,2,FALSE),"")</f>
        <v>Postoperative nausea and vomiting, Nausea associated with gastroenteritis</v>
      </c>
      <c r="F556" s="10" t="s">
        <v>1090</v>
      </c>
    </row>
    <row r="557">
      <c r="A557" s="4" t="s">
        <v>802</v>
      </c>
      <c r="B557" s="10" t="s">
        <v>1091</v>
      </c>
      <c r="C557" s="6" t="str">
        <f>IFERROR(VLOOKUP(B557,Rankings!A:B,2,FALSE),"")</f>
        <v>LIKELY</v>
      </c>
      <c r="D557" s="4" t="s">
        <v>156</v>
      </c>
      <c r="E557" s="7" t="str">
        <f>IFERROR(VLOOKUP(B557,'Conditions Treated'!A:B,2,FALSE),"")</f>
        <v>Anxiety disorders, Partial seizures, Acute alcohol withdrawal</v>
      </c>
      <c r="F557" s="10" t="s">
        <v>1092</v>
      </c>
    </row>
    <row r="558">
      <c r="A558" s="4" t="s">
        <v>802</v>
      </c>
      <c r="B558" s="10" t="s">
        <v>1093</v>
      </c>
      <c r="C558" s="6" t="str">
        <f>IFERROR(VLOOKUP(B558,Rankings!A:B,2,FALSE),"")</f>
        <v>LIKELY</v>
      </c>
      <c r="D558" s="4" t="s">
        <v>57</v>
      </c>
      <c r="E558" s="7" t="str">
        <f>IFERROR(VLOOKUP(B558,'Conditions Treated'!A:B,2,FALSE),"")</f>
        <v>Epilepsy, Migraine</v>
      </c>
      <c r="F558" s="10" t="s">
        <v>1094</v>
      </c>
    </row>
    <row r="559">
      <c r="A559" s="4" t="s">
        <v>802</v>
      </c>
      <c r="B559" s="10" t="s">
        <v>654</v>
      </c>
      <c r="C559" s="6" t="str">
        <f>IFERROR(VLOOKUP(B559,Rankings!A:B,2,FALSE),"")</f>
        <v>HIGHLY LIKELY</v>
      </c>
      <c r="D559" s="4" t="s">
        <v>330</v>
      </c>
      <c r="E559" s="7" t="str">
        <f>IFERROR(VLOOKUP(B559,'Conditions Treated'!A:B,2,FALSE),"")</f>
        <v>Non-Hodgkin's Lymphoma, Chronic Lymphocytic Leukemia, Rheumatoid Arthritis, Granulomatosis with Polyangiitis, Microscopic Polyangiitis</v>
      </c>
      <c r="F559" s="10" t="s">
        <v>655</v>
      </c>
    </row>
    <row r="560">
      <c r="A560" s="4" t="s">
        <v>802</v>
      </c>
      <c r="B560" s="10" t="s">
        <v>1095</v>
      </c>
      <c r="C560" s="6" t="str">
        <f>IFERROR(VLOOKUP(B560,Rankings!A:B,2,FALSE),"")</f>
        <v>LIKELY</v>
      </c>
      <c r="D560" s="4" t="s">
        <v>200</v>
      </c>
      <c r="E560" s="7" t="str">
        <f>IFERROR(VLOOKUP(B560,'Conditions Treated'!A:B,2,FALSE),"")</f>
        <v>Chronic obstructive pulmonary disease</v>
      </c>
      <c r="F560" s="10" t="s">
        <v>1096</v>
      </c>
    </row>
    <row r="561">
      <c r="A561" s="4" t="s">
        <v>802</v>
      </c>
      <c r="B561" s="10" t="s">
        <v>660</v>
      </c>
      <c r="C561" s="6" t="str">
        <f>IFERROR(VLOOKUP(B561,Rankings!A:B,2,FALSE),"")</f>
        <v>HIGHLY LIKELY</v>
      </c>
      <c r="D561" s="4" t="s">
        <v>17</v>
      </c>
      <c r="E561" s="7" t="str">
        <f>IFERROR(VLOOKUP(B561,'Conditions Treated'!A:B,2,FALSE),"")</f>
        <v>Advanced or metastatic breast cancer, Hormone receptor-positive metastatic breast cancer</v>
      </c>
      <c r="F561" s="10" t="s">
        <v>661</v>
      </c>
    </row>
    <row r="562">
      <c r="A562" s="4" t="s">
        <v>802</v>
      </c>
      <c r="B562" s="10" t="s">
        <v>1097</v>
      </c>
      <c r="C562" s="6" t="str">
        <f>IFERROR(VLOOKUP(B562,Rankings!A:B,2,FALSE),"")</f>
        <v>HIGHLY LIKELY</v>
      </c>
      <c r="D562" s="4" t="s">
        <v>211</v>
      </c>
      <c r="E562" s="7" t="str">
        <f>IFERROR(VLOOKUP(B562,'Conditions Treated'!A:B,2,FALSE),"")</f>
        <v>Hypothyroidism, Pituitary Thyrotropin Suppression</v>
      </c>
      <c r="F562" s="10" t="s">
        <v>1098</v>
      </c>
    </row>
    <row r="563">
      <c r="A563" s="4" t="s">
        <v>802</v>
      </c>
      <c r="B563" s="10" t="s">
        <v>1099</v>
      </c>
      <c r="C563" s="6" t="str">
        <f>IFERROR(VLOOKUP(B563,Rankings!A:B,2,FALSE),"")</f>
        <v>UNLIKELY</v>
      </c>
      <c r="D563" s="4" t="s">
        <v>1100</v>
      </c>
      <c r="E563" s="7" t="str">
        <f>IFERROR(VLOOKUP(B563,'Conditions Treated'!A:B,2,FALSE),"")</f>
        <v>Irritative voiding symptoms</v>
      </c>
      <c r="F563" s="10" t="s">
        <v>1101</v>
      </c>
    </row>
    <row r="564">
      <c r="A564" s="4" t="s">
        <v>802</v>
      </c>
      <c r="B564" s="4" t="s">
        <v>1102</v>
      </c>
      <c r="C564" s="4" t="s">
        <v>47</v>
      </c>
      <c r="D564" s="4" t="s">
        <v>64</v>
      </c>
      <c r="E564" s="4" t="s">
        <v>1103</v>
      </c>
      <c r="F564" s="10" t="s">
        <v>1104</v>
      </c>
    </row>
    <row r="565">
      <c r="A565" s="4" t="s">
        <v>802</v>
      </c>
      <c r="B565" s="10" t="s">
        <v>1105</v>
      </c>
      <c r="C565" s="6" t="str">
        <f>IFERROR(VLOOKUP(B565,Rankings!A:B,2,FALSE),"")</f>
        <v>LIKELY</v>
      </c>
      <c r="D565" s="4" t="s">
        <v>20</v>
      </c>
      <c r="E565" s="7" t="str">
        <f>IFERROR(VLOOKUP(B565,'Conditions Treated'!A:B,2,FALSE),"")</f>
        <v>Hypertension, Heart Failure, Asymptomatic Left Ventricular Dysfunction</v>
      </c>
      <c r="F565" s="10" t="s">
        <v>1106</v>
      </c>
    </row>
    <row r="566">
      <c r="A566" s="4" t="s">
        <v>802</v>
      </c>
      <c r="B566" s="10" t="s">
        <v>1107</v>
      </c>
      <c r="C566" s="6" t="str">
        <f>IFERROR(VLOOKUP(B566,Rankings!A:B,2,FALSE),"")</f>
        <v>UNLIKELY</v>
      </c>
      <c r="D566" s="4" t="s">
        <v>211</v>
      </c>
      <c r="E566" s="7" t="str">
        <f>IFERROR(VLOOKUP(B566,'Conditions Treated'!A:B,2,FALSE),"")</f>
        <v>Erectile dysfunction</v>
      </c>
      <c r="F566" s="10" t="s">
        <v>1108</v>
      </c>
    </row>
    <row r="567">
      <c r="A567" s="4" t="s">
        <v>802</v>
      </c>
      <c r="B567" s="10" t="s">
        <v>1109</v>
      </c>
      <c r="C567" s="6" t="str">
        <f>IFERROR(VLOOKUP(B567,Rankings!A:B,2,FALSE),"")</f>
        <v>HIGHLY LIKELY</v>
      </c>
      <c r="D567" s="4" t="s">
        <v>266</v>
      </c>
      <c r="E567" s="7" t="str">
        <f>IFERROR(VLOOKUP(B567,'Conditions Treated'!A:B,2,FALSE),"")</f>
        <v>Exocrine pancreatic insufficiency</v>
      </c>
      <c r="F567" s="10" t="s">
        <v>1110</v>
      </c>
    </row>
    <row r="568">
      <c r="A568" s="4" t="s">
        <v>802</v>
      </c>
      <c r="B568" s="10" t="s">
        <v>1111</v>
      </c>
      <c r="C568" s="6" t="str">
        <f>IFERROR(VLOOKUP(B568,Rankings!A:B,2,FALSE),"")</f>
        <v>HIGHLY LIKELY</v>
      </c>
      <c r="D568" s="4" t="s">
        <v>17</v>
      </c>
      <c r="E568" s="7" t="str">
        <f>IFERROR(VLOOKUP(B568,'Conditions Treated'!A:B,2,FALSE),"")</f>
        <v>Advanced renal cell carcinoma, Advanced soft tissue sarcoma</v>
      </c>
      <c r="F568" s="10" t="s">
        <v>1112</v>
      </c>
    </row>
    <row r="569">
      <c r="A569" s="4" t="s">
        <v>802</v>
      </c>
      <c r="B569" s="10" t="s">
        <v>1113</v>
      </c>
      <c r="C569" s="6" t="str">
        <f>IFERROR(VLOOKUP(B569,Rankings!A:B,2,FALSE),"")</f>
        <v>LIKELY</v>
      </c>
      <c r="D569" s="4" t="s">
        <v>156</v>
      </c>
      <c r="E569" s="7" t="str">
        <f>IFERROR(VLOOKUP(B569,'Conditions Treated'!A:B,2,FALSE),"")</f>
        <v>Schizophrenia, Bipolar I disorder, Major depressive disorder</v>
      </c>
      <c r="F569" s="10" t="s">
        <v>1114</v>
      </c>
    </row>
    <row r="570">
      <c r="A570" s="4" t="s">
        <v>802</v>
      </c>
      <c r="B570" s="10" t="s">
        <v>1115</v>
      </c>
      <c r="C570" s="6" t="str">
        <f>IFERROR(VLOOKUP(B570,Rankings!A:B,2,FALSE),"")</f>
        <v>LIKELY</v>
      </c>
      <c r="D570" s="4" t="s">
        <v>156</v>
      </c>
      <c r="E570" s="7" t="str">
        <f>IFERROR(VLOOKUP(B570,'Conditions Treated'!A:B,2,FALSE),"")</f>
        <v>Major depressive disorder, Prevention of seasonal affective disorder</v>
      </c>
      <c r="F570" s="10" t="s">
        <v>1116</v>
      </c>
    </row>
    <row r="571">
      <c r="A571" s="4" t="s">
        <v>802</v>
      </c>
      <c r="B571" s="10" t="s">
        <v>1117</v>
      </c>
      <c r="C571" s="6" t="str">
        <f>IFERROR(VLOOKUP(B571,Rankings!A:B,2,FALSE),"")</f>
        <v>LIKELY</v>
      </c>
      <c r="D571" s="4" t="s">
        <v>52</v>
      </c>
      <c r="E571" s="7" t="str">
        <f>IFERROR(VLOOKUP(B571,'Conditions Treated'!A:B,2,FALSE),"")</f>
        <v>Rheumatoid arthritis, Psoriatic arthritis, Ankylosing spondylitis, Ulcerative colitis, Polyarticular Course Juvenile Idiopathic Arthritis</v>
      </c>
      <c r="F571" s="10" t="s">
        <v>1118</v>
      </c>
    </row>
    <row r="572">
      <c r="A572" s="4" t="s">
        <v>802</v>
      </c>
      <c r="B572" s="10" t="s">
        <v>1119</v>
      </c>
      <c r="C572" s="6" t="str">
        <f>IFERROR(VLOOKUP(B572,Rankings!A:B,2,FALSE),"")</f>
        <v>LIKELY</v>
      </c>
      <c r="D572" s="4" t="s">
        <v>52</v>
      </c>
      <c r="E572" s="7" t="str">
        <f>IFERROR(VLOOKUP(B572,'Conditions Treated'!A:B,2,FALSE),"")</f>
        <v>Rheumatoid arthritis, Psoriatic arthritis, Ankylosing spondylitis, Ulcerative colitis</v>
      </c>
      <c r="F572" s="10" t="s">
        <v>1118</v>
      </c>
    </row>
    <row r="573">
      <c r="A573" s="4" t="s">
        <v>802</v>
      </c>
      <c r="B573" s="10" t="s">
        <v>709</v>
      </c>
      <c r="C573" s="6" t="str">
        <f>IFERROR(VLOOKUP(B573,Rankings!A:B,2,FALSE),"")</f>
        <v>HIGHLY LIKELY</v>
      </c>
      <c r="D573" s="4" t="s">
        <v>17</v>
      </c>
      <c r="E573" s="7" t="str">
        <f>IFERROR(VLOOKUP(B573,'Conditions Treated'!A:B,2,FALSE),"")</f>
        <v>Castration-resistant prostate cancer, Metastatic castration-sensitive prostate cancer</v>
      </c>
      <c r="F573" s="10" t="s">
        <v>710</v>
      </c>
    </row>
    <row r="574">
      <c r="A574" s="4" t="s">
        <v>802</v>
      </c>
      <c r="B574" s="10" t="s">
        <v>715</v>
      </c>
      <c r="C574" s="6" t="str">
        <f>IFERROR(VLOOKUP(B574,Rankings!A:B,2,FALSE),"")</f>
        <v>HIGHLY LIKELY</v>
      </c>
      <c r="D574" s="4" t="s">
        <v>17</v>
      </c>
      <c r="E574" s="7" t="str">
        <f>IFERROR(VLOOKUP(B574,'Conditions Treated'!A:B,2,FALSE),"")</f>
        <v>Melanoma, Renal Cell Carcinoma, Colorectal Cancer, Hepatocellular Carcinoma, Non-Small Cell Lung Cancer, Malignant Pleural Mesothelioma, Esophageal Cancer</v>
      </c>
      <c r="F574" s="10" t="s">
        <v>716</v>
      </c>
    </row>
    <row r="575">
      <c r="A575" s="4" t="s">
        <v>802</v>
      </c>
      <c r="B575" s="10" t="s">
        <v>1120</v>
      </c>
      <c r="C575" s="6" t="str">
        <f>IFERROR(VLOOKUP(B575,Rankings!A:B,2,FALSE),"")</f>
        <v>HIGHLY LIKELY</v>
      </c>
      <c r="D575" s="4" t="s">
        <v>211</v>
      </c>
      <c r="E575" s="7" t="str">
        <f>IFERROR(VLOOKUP(B575,'Conditions Treated'!A:B,2,FALSE),"")</f>
        <v>Atrophic vaginitis due to menopause</v>
      </c>
      <c r="F575" s="10" t="s">
        <v>1121</v>
      </c>
    </row>
    <row r="576">
      <c r="A576" s="4" t="s">
        <v>802</v>
      </c>
      <c r="B576" s="10" t="s">
        <v>1122</v>
      </c>
      <c r="C576" s="6" t="str">
        <f>IFERROR(VLOOKUP(B576,Rankings!A:B,2,FALSE),"")</f>
        <v>HIGHLY LIKELY</v>
      </c>
      <c r="D576" s="4" t="s">
        <v>57</v>
      </c>
      <c r="E576" s="7" t="str">
        <f>IFERROR(VLOOKUP(B576,'Conditions Treated'!A:B,2,FALSE),"")</f>
        <v>Spasticity</v>
      </c>
      <c r="F576" s="10" t="s">
        <v>1123</v>
      </c>
    </row>
    <row r="577">
      <c r="A577" s="4" t="s">
        <v>802</v>
      </c>
      <c r="B577" s="10" t="s">
        <v>727</v>
      </c>
      <c r="C577" s="6" t="str">
        <f>IFERROR(VLOOKUP(B577,Rankings!A:B,2,FALSE),"")</f>
        <v>LIKELY</v>
      </c>
      <c r="D577" s="4" t="s">
        <v>57</v>
      </c>
      <c r="E577" s="7" t="str">
        <f>IFERROR(VLOOKUP(B577,'Conditions Treated'!A:B,2,FALSE),"")</f>
        <v>Partial seizures</v>
      </c>
      <c r="F577" s="10" t="s">
        <v>728</v>
      </c>
    </row>
    <row r="578">
      <c r="A578" s="4" t="s">
        <v>802</v>
      </c>
      <c r="B578" s="10" t="s">
        <v>1124</v>
      </c>
      <c r="C578" s="6" t="str">
        <f>IFERROR(VLOOKUP(B578,Rankings!A:B,2,FALSE),"")</f>
        <v>HIGHLY LIKELY</v>
      </c>
      <c r="D578" s="4" t="s">
        <v>20</v>
      </c>
      <c r="E578" s="7" t="str">
        <f>IFERROR(VLOOKUP(B578,'Conditions Treated'!A:B,2,FALSE),"")</f>
        <v>Thrombotic cardiovascular events</v>
      </c>
      <c r="F578" s="10" t="s">
        <v>1125</v>
      </c>
    </row>
    <row r="579">
      <c r="A579" s="4" t="s">
        <v>802</v>
      </c>
      <c r="B579" s="10" t="s">
        <v>731</v>
      </c>
      <c r="C579" s="6" t="str">
        <f>IFERROR(VLOOKUP(B579,Rankings!A:B,2,FALSE),"")</f>
        <v>HIGHLY LIKELY</v>
      </c>
      <c r="D579" s="4" t="s">
        <v>17</v>
      </c>
      <c r="E579" s="7" t="str">
        <f>IFERROR(VLOOKUP(B579,'Conditions Treated'!A:B,2,FALSE),"")</f>
        <v>Metastatic castration-resistant prostate cancer, Metastatic high-risk castration-sensitive prostate cancer</v>
      </c>
      <c r="F579" s="10" t="s">
        <v>732</v>
      </c>
    </row>
  </sheetData>
  <conditionalFormatting sqref="B1:B1000 C1 D1:D1000 C580:C1000">
    <cfRule type="expression" dxfId="0" priority="1">
      <formula>COUNTIF($B:$B, B1)&gt;1</formula>
    </cfRule>
  </conditionalFormatting>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5.5"/>
    <col customWidth="1" min="6" max="6" width="22.0"/>
    <col customWidth="1" min="7" max="7" width="20.13"/>
    <col customWidth="1" min="8" max="8" width="43.0"/>
    <col customWidth="1" min="9" max="9" width="37.5"/>
    <col customWidth="1" min="10" max="10" width="22.0"/>
    <col customWidth="1" min="11" max="11" width="14.0"/>
    <col customWidth="1" min="12" max="12" width="37.88"/>
  </cols>
  <sheetData>
    <row r="1">
      <c r="A1" s="1" t="s">
        <v>0</v>
      </c>
      <c r="B1" s="2" t="s">
        <v>1</v>
      </c>
      <c r="C1" s="1" t="s">
        <v>2</v>
      </c>
      <c r="D1" s="1" t="s">
        <v>1126</v>
      </c>
      <c r="E1" s="1" t="s">
        <v>1127</v>
      </c>
      <c r="F1" s="3" t="s">
        <v>1128</v>
      </c>
      <c r="G1" s="3" t="s">
        <v>1129</v>
      </c>
      <c r="H1" s="1" t="s">
        <v>4</v>
      </c>
      <c r="I1" s="3" t="s">
        <v>3</v>
      </c>
      <c r="J1" s="3" t="s">
        <v>1130</v>
      </c>
      <c r="K1" s="3" t="s">
        <v>1131</v>
      </c>
      <c r="L1" s="1" t="s">
        <v>5</v>
      </c>
    </row>
    <row r="2">
      <c r="A2" s="4" t="s">
        <v>6</v>
      </c>
      <c r="B2" s="5" t="s">
        <v>7</v>
      </c>
      <c r="C2" s="6" t="str">
        <f>IFERROR(VLOOKUP(B2,Rankings!A:B,2,FALSE),"")</f>
        <v>LIKELY</v>
      </c>
      <c r="D2" s="6" t="str">
        <f>IFERROR(__xludf.DUMMYFUNCTION("UNIQUE(C2:C1000)"),"LIKELY")</f>
        <v>LIKELY</v>
      </c>
      <c r="E2" s="6">
        <f t="array" ref="E2:E1000">COUNTIF(C2:C1000, D2:D1000)</f>
        <v>28</v>
      </c>
      <c r="F2" s="4" t="str">
        <f>IFERROR(__xludf.DUMMYFUNCTION("SPLIT(I2, "","")
"),"Autoimmune Disorders")</f>
        <v>Autoimmune Disorders</v>
      </c>
      <c r="G2" s="4" t="str">
        <f>IFERROR(__xludf.DUMMYFUNCTION("""COMPUTED_VALUE""")," Endocrine Disorders")</f>
        <v> Endocrine Disorders</v>
      </c>
      <c r="H2" s="7" t="str">
        <f>IFERROR(VLOOKUP(B2,'Conditions Treated'!A:B,2,FALSE),"")</f>
        <v>Adrenocortical function testing, Nonsuppurative thyroiditis, Hypercalcemia associated with cancer, Acute exacerbations of multiple sclerosis, Psoriatic arthritis, Rheumatoid arthritis, Ankylosing spondylitis, Acute and subacute bursitis, Acute nonspecific tenosynovitis, Acute gouty arthritis, Post-traumatic arthritis, Synovitis of osteoarthritis, Epicondylitis, Systemic lupus erythematosus, Systemic dermatomyositis, Acute rheumatic carditis, Pemphigus, Bullous dermatitis herpetiformis, Severe erythema multiforme, Exfoliative dermatitis, Severe psoriasis, Severe seborrheic dermatitis, Mycosis fungoides, Seasonal or perennial allergic rhinitis, Bronchial asthma, Contact dermatitis, Atopic dermatitis, Serum sickness, Allergic conjunctivitis, Keratitis, Herpes zoster ophthalmicus, Iritis and iridocyclitis, Diffuse posterior uveitis and choroiditis, Optic neuritis, Sympathetic ophthalmia, Chorioretinitis, Anterior segment inflammation, Allergic corneal marginal ulcers, Symptomatic sarcoidosis, Loeffler's syndrome, Berylliosis, Fulminating or disseminated pulmonary tuberculosis, Aspiration pneumonitis, Acquired (autoimmune) hemolytic anemia, Secondary thrombocytopenia, Erythroblastopenia, Congenital (erythroid) hypoplastic anemia, Leukemias and lymphomas, Acute leukemia of childhood, Nephrotic syndrome, Ulcerative colitis, Regional enteritis, Tuberculous meningitis, Trichinosis</v>
      </c>
      <c r="I2" s="4" t="s">
        <v>8</v>
      </c>
      <c r="J2" s="4" t="str">
        <f>IFERROR(__xludf.DUMMYFUNCTION("UNIQUE(F2:F1000)"),"Autoimmune Disorders")</f>
        <v>Autoimmune Disorders</v>
      </c>
      <c r="K2" s="4">
        <f t="array" ref="K2:K1000">COUNTIF(F2:F1000, J2:J1000)</f>
        <v>39</v>
      </c>
      <c r="L2" s="8" t="s">
        <v>9</v>
      </c>
      <c r="M2" s="11"/>
    </row>
    <row r="3">
      <c r="A3" s="4" t="s">
        <v>6</v>
      </c>
      <c r="B3" s="5" t="s">
        <v>51</v>
      </c>
      <c r="C3" s="6" t="str">
        <f>IFERROR(VLOOKUP(B3,Rankings!A:B,2,FALSE),"")</f>
        <v>LIKELY</v>
      </c>
      <c r="D3" s="6" t="str">
        <f>IFERROR(__xludf.DUMMYFUNCTION("""COMPUTED_VALUE"""),"HIGHLY LIKELY")</f>
        <v>HIGHLY LIKELY</v>
      </c>
      <c r="E3" s="6">
        <v>306.0</v>
      </c>
      <c r="F3" s="4" t="str">
        <f>IFERROR(__xludf.DUMMYFUNCTION("SPLIT(I3, "","")
"),"Autoimmune Disorders")</f>
        <v>Autoimmune Disorders</v>
      </c>
      <c r="G3" s="4"/>
      <c r="H3" s="7" t="str">
        <f>IFERROR(VLOOKUP(B3,'Conditions Treated'!A:B,2,FALSE),"")</f>
        <v>Rheumatoid Arthritis, Juvenile Idiopathic Arthritis, Psoriatic Arthritis, Ankylosing Spondylitis, Crohn's Disease, Ulcerative Colitis, Plaque Psoriasis, Hidradenitis Suppurativa</v>
      </c>
      <c r="I3" s="4" t="s">
        <v>52</v>
      </c>
      <c r="J3" s="4" t="str">
        <f>IFERROR(__xludf.DUMMYFUNCTION("""COMPUTED_VALUE"""),"Cancer")</f>
        <v>Cancer</v>
      </c>
      <c r="K3" s="4">
        <v>123.0</v>
      </c>
      <c r="L3" s="8" t="s">
        <v>53</v>
      </c>
    </row>
    <row r="4">
      <c r="A4" s="4" t="s">
        <v>6</v>
      </c>
      <c r="B4" s="5" t="s">
        <v>61</v>
      </c>
      <c r="C4" s="6" t="str">
        <f>IFERROR(VLOOKUP(B4,Rankings!A:B,2,FALSE),"")</f>
        <v>HIGHLY LIKELY</v>
      </c>
      <c r="D4" s="6" t="str">
        <f>IFERROR(__xludf.DUMMYFUNCTION("""COMPUTED_VALUE"""),"UNLIKELY")</f>
        <v>UNLIKELY</v>
      </c>
      <c r="E4" s="6">
        <v>9.0</v>
      </c>
      <c r="F4" s="4" t="str">
        <f>IFERROR(__xludf.DUMMYFUNCTION("SPLIT(I4, "","")
"),"Autoimmune Disorders")</f>
        <v>Autoimmune Disorders</v>
      </c>
      <c r="G4" s="4"/>
      <c r="H4" s="7" t="str">
        <f>IFERROR(VLOOKUP(B4,'Conditions Treated'!A:B,2,FALSE),"")</f>
        <v>Cryopyrin-Associated Periodic Syndromes, Deficiency of Interleukin-1 Receptor Antagonist, Recurrent Pericarditis</v>
      </c>
      <c r="I4" s="4" t="s">
        <v>52</v>
      </c>
      <c r="J4" s="4" t="str">
        <f>IFERROR(__xludf.DUMMYFUNCTION("""COMPUTED_VALUE"""),"Cardiovascular Disorders")</f>
        <v>Cardiovascular Disorders</v>
      </c>
      <c r="K4" s="4">
        <v>15.0</v>
      </c>
      <c r="L4" s="8" t="s">
        <v>62</v>
      </c>
    </row>
    <row r="5">
      <c r="A5" s="4" t="s">
        <v>6</v>
      </c>
      <c r="B5" s="5" t="s">
        <v>70</v>
      </c>
      <c r="C5" s="6" t="str">
        <f>IFERROR(VLOOKUP(B5,Rankings!A:B,2,FALSE),"")</f>
        <v>HIGHLY LIKELY</v>
      </c>
      <c r="D5" s="6"/>
      <c r="E5" s="6">
        <v>0.0</v>
      </c>
      <c r="F5" s="4" t="str">
        <f>IFERROR(__xludf.DUMMYFUNCTION("SPLIT(I5, "","")
"),"Autoimmune Disorders")</f>
        <v>Autoimmune Disorders</v>
      </c>
      <c r="G5" s="4"/>
      <c r="H5" s="7" t="str">
        <f>IFERROR(VLOOKUP(B5,'Conditions Treated'!A:B,2,FALSE),"")</f>
        <v>Relapsing forms of multiple sclerosis</v>
      </c>
      <c r="I5" s="4" t="s">
        <v>52</v>
      </c>
      <c r="J5" s="4" t="str">
        <f>IFERROR(__xludf.DUMMYFUNCTION("""COMPUTED_VALUE"""),"Diagnostic Agents")</f>
        <v>Diagnostic Agents</v>
      </c>
      <c r="K5" s="4">
        <v>1.0</v>
      </c>
      <c r="L5" s="8" t="s">
        <v>71</v>
      </c>
    </row>
    <row r="6">
      <c r="A6" s="4" t="s">
        <v>6</v>
      </c>
      <c r="B6" s="5" t="s">
        <v>74</v>
      </c>
      <c r="C6" s="6" t="str">
        <f>IFERROR(VLOOKUP(B6,Rankings!A:B,2,FALSE),"")</f>
        <v>HIGHLY LIKELY</v>
      </c>
      <c r="D6" s="6"/>
      <c r="E6" s="6">
        <v>0.0</v>
      </c>
      <c r="F6" s="4" t="str">
        <f>IFERROR(__xludf.DUMMYFUNCTION("SPLIT(I6, "","")
"),"Autoimmune Disorders")</f>
        <v>Autoimmune Disorders</v>
      </c>
      <c r="G6" s="4"/>
      <c r="H6" s="7" t="str">
        <f>IFERROR(VLOOKUP(B6,'Conditions Treated'!A:B,2,FALSE),"")</f>
        <v>Relapsing forms of multiple sclerosis</v>
      </c>
      <c r="I6" s="4" t="s">
        <v>52</v>
      </c>
      <c r="J6" s="4" t="str">
        <f>IFERROR(__xludf.DUMMYFUNCTION("""COMPUTED_VALUE"""),"Endocrine Disorders")</f>
        <v>Endocrine Disorders</v>
      </c>
      <c r="K6" s="4">
        <v>18.0</v>
      </c>
      <c r="L6" s="8" t="s">
        <v>75</v>
      </c>
    </row>
    <row r="7">
      <c r="A7" s="4" t="s">
        <v>6</v>
      </c>
      <c r="B7" s="5" t="s">
        <v>88</v>
      </c>
      <c r="C7" s="6" t="str">
        <f>IFERROR(VLOOKUP(B7,Rankings!A:B,2,FALSE),"")</f>
        <v>LIKELY</v>
      </c>
      <c r="D7" s="6"/>
      <c r="E7" s="6">
        <v>0.0</v>
      </c>
      <c r="F7" s="4" t="str">
        <f>IFERROR(__xludf.DUMMYFUNCTION("SPLIT(I7, "","")
"),"Autoimmune Disorders")</f>
        <v>Autoimmune Disorders</v>
      </c>
      <c r="G7" s="4"/>
      <c r="H7" s="7" t="str">
        <f>IFERROR(VLOOKUP(B7,'Conditions Treated'!A:B,2,FALSE),"")</f>
        <v>Systemic lupus erythematosus, Lupus nephritis</v>
      </c>
      <c r="I7" s="4" t="s">
        <v>52</v>
      </c>
      <c r="J7" s="4" t="str">
        <f>IFERROR(__xludf.DUMMYFUNCTION("""COMPUTED_VALUE"""),"Gastrointestinal Disorders")</f>
        <v>Gastrointestinal Disorders</v>
      </c>
      <c r="K7" s="4">
        <v>2.0</v>
      </c>
      <c r="L7" s="8" t="s">
        <v>89</v>
      </c>
    </row>
    <row r="8">
      <c r="A8" s="4" t="s">
        <v>6</v>
      </c>
      <c r="B8" s="5" t="s">
        <v>94</v>
      </c>
      <c r="C8" s="6" t="str">
        <f>IFERROR(VLOOKUP(B8,Rankings!A:B,2,FALSE),"")</f>
        <v>HIGHLY LIKELY</v>
      </c>
      <c r="D8" s="6"/>
      <c r="E8" s="6">
        <v>0.0</v>
      </c>
      <c r="F8" s="4" t="str">
        <f>IFERROR(__xludf.DUMMYFUNCTION("SPLIT(I8, "","")
"),"Autoimmune Disorders")</f>
        <v>Autoimmune Disorders</v>
      </c>
      <c r="G8" s="4"/>
      <c r="H8" s="7" t="str">
        <f>IFERROR(VLOOKUP(B8,'Conditions Treated'!A:B,2,FALSE),"")</f>
        <v>Relapsing forms of multiple sclerosis</v>
      </c>
      <c r="I8" s="4" t="s">
        <v>52</v>
      </c>
      <c r="J8" s="4" t="str">
        <f>IFERROR(__xludf.DUMMYFUNCTION("""COMPUTED_VALUE"""),"Genetic Disorders")</f>
        <v>Genetic Disorders</v>
      </c>
      <c r="K8" s="4">
        <v>51.0</v>
      </c>
      <c r="L8" s="8" t="s">
        <v>95</v>
      </c>
    </row>
    <row r="9">
      <c r="A9" s="4" t="s">
        <v>6</v>
      </c>
      <c r="B9" s="5" t="s">
        <v>129</v>
      </c>
      <c r="C9" s="6" t="str">
        <f>IFERROR(VLOOKUP(B9,Rankings!A:B,2,FALSE),"")</f>
        <v>HIGHLY LIKELY</v>
      </c>
      <c r="D9" s="6"/>
      <c r="E9" s="6">
        <v>0.0</v>
      </c>
      <c r="F9" s="4" t="str">
        <f>IFERROR(__xludf.DUMMYFUNCTION("SPLIT(I9, "","")
"),"Autoimmune Disorders")</f>
        <v>Autoimmune Disorders</v>
      </c>
      <c r="G9" s="4"/>
      <c r="H9" s="7" t="str">
        <f>IFERROR(VLOOKUP(B9,'Conditions Treated'!A:B,2,FALSE),"")</f>
        <v>Relapsing-Remitting Multiple Sclerosis</v>
      </c>
      <c r="I9" s="4" t="s">
        <v>52</v>
      </c>
      <c r="J9" s="4" t="str">
        <f>IFERROR(__xludf.DUMMYFUNCTION("""COMPUTED_VALUE"""),"Hematological Disorders")</f>
        <v>Hematological Disorders</v>
      </c>
      <c r="K9" s="4">
        <v>33.0</v>
      </c>
      <c r="L9" s="8" t="s">
        <v>130</v>
      </c>
    </row>
    <row r="10">
      <c r="A10" s="4" t="s">
        <v>6</v>
      </c>
      <c r="B10" s="5" t="s">
        <v>133</v>
      </c>
      <c r="C10" s="6" t="str">
        <f>IFERROR(VLOOKUP(B10,Rankings!A:B,2,FALSE),"")</f>
        <v>LIKELY</v>
      </c>
      <c r="D10" s="6"/>
      <c r="E10" s="6">
        <v>0.0</v>
      </c>
      <c r="F10" s="4" t="str">
        <f>IFERROR(__xludf.DUMMYFUNCTION("SPLIT(I10, "","")
"),"Autoimmune Disorders")</f>
        <v>Autoimmune Disorders</v>
      </c>
      <c r="G10" s="4"/>
      <c r="H10" s="7" t="str">
        <f>IFERROR(VLOOKUP(B10,'Conditions Treated'!A:B,2,FALSE),"")</f>
        <v>Plaque psoriasis, Psoriatic arthritis, Ankylosing spondylitis, Non-radiographic axial spondyloarthritis, Enthesitis-related arthritis, Hidradenitis suppurativa</v>
      </c>
      <c r="I10" s="4" t="s">
        <v>52</v>
      </c>
      <c r="J10" s="4" t="str">
        <f>IFERROR(__xludf.DUMMYFUNCTION("""COMPUTED_VALUE"""),"Hepatological Disorders")</f>
        <v>Hepatological Disorders</v>
      </c>
      <c r="K10" s="4">
        <v>1.0</v>
      </c>
      <c r="L10" s="8" t="s">
        <v>134</v>
      </c>
    </row>
    <row r="11">
      <c r="A11" s="4" t="s">
        <v>6</v>
      </c>
      <c r="B11" s="5" t="s">
        <v>181</v>
      </c>
      <c r="C11" s="6" t="str">
        <f>IFERROR(VLOOKUP(B11,Rankings!A:B,2,FALSE),"")</f>
        <v>LIKELY</v>
      </c>
      <c r="D11" s="6"/>
      <c r="E11" s="6">
        <v>0.0</v>
      </c>
      <c r="F11" s="4" t="str">
        <f>IFERROR(__xludf.DUMMYFUNCTION("SPLIT(I11, "","")
"),"Autoimmune Disorders")</f>
        <v>Autoimmune Disorders</v>
      </c>
      <c r="G11" s="4"/>
      <c r="H11" s="7" t="str">
        <f>IFERROR(VLOOKUP(B11,'Conditions Treated'!A:B,2,FALSE),"")</f>
        <v>Rheumatoid Arthritis, Polyarticular Juvenile Idiopathic Arthritis, Psoriatic Arthritis, Ankylosing Spondylitis, Plaque Psoriasis</v>
      </c>
      <c r="I11" s="4" t="s">
        <v>52</v>
      </c>
      <c r="J11" s="4" t="str">
        <f>IFERROR(__xludf.DUMMYFUNCTION("""COMPUTED_VALUE"""),"Immunodeficiency Disorders")</f>
        <v>Immunodeficiency Disorders</v>
      </c>
      <c r="K11" s="4">
        <v>12.0</v>
      </c>
      <c r="L11" s="8" t="s">
        <v>182</v>
      </c>
    </row>
    <row r="12">
      <c r="A12" s="4" t="s">
        <v>6</v>
      </c>
      <c r="B12" s="5" t="s">
        <v>185</v>
      </c>
      <c r="C12" s="6" t="str">
        <f>IFERROR(VLOOKUP(B12,Rankings!A:B,2,FALSE),"")</f>
        <v>HIGHLY LIKELY</v>
      </c>
      <c r="D12" s="6"/>
      <c r="E12" s="6">
        <v>0.0</v>
      </c>
      <c r="F12" s="4" t="str">
        <f>IFERROR(__xludf.DUMMYFUNCTION("SPLIT(I12, "","")
"),"Autoimmune Disorders")</f>
        <v>Autoimmune Disorders</v>
      </c>
      <c r="G12" s="4"/>
      <c r="H12" s="7" t="str">
        <f>IFERROR(VLOOKUP(B12,'Conditions Treated'!A:B,2,FALSE),"")</f>
        <v>Neuromyelitis optica spectrum disorder</v>
      </c>
      <c r="I12" s="4" t="s">
        <v>52</v>
      </c>
      <c r="J12" s="4" t="str">
        <f>IFERROR(__xludf.DUMMYFUNCTION("""COMPUTED_VALUE"""),"Infectious Diseases")</f>
        <v>Infectious Diseases</v>
      </c>
      <c r="K12" s="4">
        <v>9.0</v>
      </c>
      <c r="L12" s="8" t="s">
        <v>186</v>
      </c>
    </row>
    <row r="13">
      <c r="A13" s="4" t="s">
        <v>6</v>
      </c>
      <c r="B13" s="5" t="s">
        <v>187</v>
      </c>
      <c r="C13" s="6" t="str">
        <f>IFERROR(VLOOKUP(B13,Rankings!A:B,2,FALSE),"")</f>
        <v>HIGHLY LIKELY</v>
      </c>
      <c r="D13" s="6"/>
      <c r="E13" s="6">
        <v>0.0</v>
      </c>
      <c r="F13" s="4" t="str">
        <f>IFERROR(__xludf.DUMMYFUNCTION("SPLIT(I13, "","")
"),"Autoimmune Disorders")</f>
        <v>Autoimmune Disorders</v>
      </c>
      <c r="G13" s="4"/>
      <c r="H13" s="7" t="str">
        <f>IFERROR(VLOOKUP(B13,'Conditions Treated'!A:B,2,FALSE),"")</f>
        <v>Ulcerative colitis, Crohn's disease</v>
      </c>
      <c r="I13" s="4" t="s">
        <v>52</v>
      </c>
      <c r="J13" s="4" t="str">
        <f>IFERROR(__xludf.DUMMYFUNCTION("""COMPUTED_VALUE"""),"Infectious Diseases - HCV")</f>
        <v>Infectious Diseases - HCV</v>
      </c>
      <c r="K13" s="4">
        <v>3.0</v>
      </c>
      <c r="L13" s="8" t="s">
        <v>188</v>
      </c>
    </row>
    <row r="14">
      <c r="A14" s="4" t="s">
        <v>6</v>
      </c>
      <c r="B14" s="5" t="s">
        <v>253</v>
      </c>
      <c r="C14" s="6" t="str">
        <f>IFERROR(VLOOKUP(B14,Rankings!A:B,2,FALSE),"")</f>
        <v>HIGHLY LIKELY</v>
      </c>
      <c r="D14" s="6"/>
      <c r="E14" s="6">
        <v>0.0</v>
      </c>
      <c r="F14" s="4" t="str">
        <f>IFERROR(__xludf.DUMMYFUNCTION("SPLIT(I14, "","")
"),"Autoimmune Disorders")</f>
        <v>Autoimmune Disorders</v>
      </c>
      <c r="G14" s="4"/>
      <c r="H14" s="7" t="str">
        <f>IFERROR(VLOOKUP(B14,'Conditions Treated'!A:B,2,FALSE),"")</f>
        <v>Relapsing forms of multiple sclerosis</v>
      </c>
      <c r="I14" s="4" t="s">
        <v>52</v>
      </c>
      <c r="J14" s="4" t="str">
        <f>IFERROR(__xludf.DUMMYFUNCTION("""COMPUTED_VALUE"""),"Infectious Diseases - HIV")</f>
        <v>Infectious Diseases - HIV</v>
      </c>
      <c r="K14" s="4">
        <v>4.0</v>
      </c>
      <c r="L14" s="8" t="s">
        <v>254</v>
      </c>
    </row>
    <row r="15">
      <c r="A15" s="4" t="s">
        <v>6</v>
      </c>
      <c r="B15" s="5" t="s">
        <v>287</v>
      </c>
      <c r="C15" s="6" t="str">
        <f>IFERROR(VLOOKUP(B15,Rankings!A:B,2,FALSE),"")</f>
        <v>LIKELY</v>
      </c>
      <c r="D15" s="6"/>
      <c r="E15" s="6">
        <v>0.0</v>
      </c>
      <c r="F15" s="4" t="str">
        <f>IFERROR(__xludf.DUMMYFUNCTION("SPLIT(I15, "","")
"),"Autoimmune Disorders")</f>
        <v>Autoimmune Disorders</v>
      </c>
      <c r="G15" s="4"/>
      <c r="H15" s="7" t="str">
        <f>IFERROR(VLOOKUP(B15,'Conditions Treated'!A:B,2,FALSE),"")</f>
        <v>Rheumatoid Arthritis, Juvenile Idiopathic Arthritis, Psoriatic Arthritis, Ankylosing Spondylitis, Crohn's Disease, Ulcerative Colitis, Plaque Psoriasis, Hidradenitis Suppurativa, Uveitis</v>
      </c>
      <c r="I15" s="4" t="s">
        <v>52</v>
      </c>
      <c r="J15" s="4" t="str">
        <f>IFERROR(__xludf.DUMMYFUNCTION("""COMPUTED_VALUE"""),"Metabolic Disorders")</f>
        <v>Metabolic Disorders</v>
      </c>
      <c r="K15" s="4">
        <v>5.0</v>
      </c>
      <c r="L15" s="8" t="s">
        <v>288</v>
      </c>
    </row>
    <row r="16">
      <c r="A16" s="4" t="s">
        <v>6</v>
      </c>
      <c r="B16" s="5" t="s">
        <v>301</v>
      </c>
      <c r="C16" s="6" t="str">
        <f>IFERROR(VLOOKUP(B16,Rankings!A:B,2,FALSE),"")</f>
        <v>HIGHLY LIKELY</v>
      </c>
      <c r="D16" s="6"/>
      <c r="E16" s="6">
        <v>0.0</v>
      </c>
      <c r="F16" s="4" t="str">
        <f>IFERROR(__xludf.DUMMYFUNCTION("SPLIT(I16, "","")
"),"Autoimmune Disorders")</f>
        <v>Autoimmune Disorders</v>
      </c>
      <c r="G16" s="4"/>
      <c r="H16" s="7" t="str">
        <f>IFERROR(VLOOKUP(B16,'Conditions Treated'!A:B,2,FALSE),"")</f>
        <v>Periodic Fever Syndromes, Active Still’s Disease, Gout flares</v>
      </c>
      <c r="I16" s="4" t="s">
        <v>52</v>
      </c>
      <c r="J16" s="4" t="str">
        <f>IFERROR(__xludf.DUMMYFUNCTION("""COMPUTED_VALUE"""),"Neurological Disorders")</f>
        <v>Neurological Disorders</v>
      </c>
      <c r="K16" s="4">
        <v>12.0</v>
      </c>
      <c r="L16" s="8" t="s">
        <v>302</v>
      </c>
    </row>
    <row r="17">
      <c r="A17" s="4" t="s">
        <v>6</v>
      </c>
      <c r="B17" s="5" t="s">
        <v>306</v>
      </c>
      <c r="C17" s="6" t="str">
        <f>IFERROR(VLOOKUP(B17,Rankings!A:B,2,FALSE),"")</f>
        <v>HIGHLY LIKELY</v>
      </c>
      <c r="D17" s="6"/>
      <c r="E17" s="6">
        <v>0.0</v>
      </c>
      <c r="F17" s="4" t="str">
        <f>IFERROR(__xludf.DUMMYFUNCTION("SPLIT(I17, "","")
"),"Autoimmune Disorders")</f>
        <v>Autoimmune Disorders</v>
      </c>
      <c r="G17" s="4"/>
      <c r="H17" s="7" t="str">
        <f>IFERROR(VLOOKUP(B17,'Conditions Treated'!A:B,2,FALSE),"")</f>
        <v>Moderate-to-severe plaque psoriasis</v>
      </c>
      <c r="I17" s="4" t="s">
        <v>52</v>
      </c>
      <c r="J17" s="4" t="str">
        <f>IFERROR(__xludf.DUMMYFUNCTION("""COMPUTED_VALUE"""),"Nutritional Disorders")</f>
        <v>Nutritional Disorders</v>
      </c>
      <c r="K17" s="4">
        <v>4.0</v>
      </c>
      <c r="L17" s="8" t="s">
        <v>307</v>
      </c>
    </row>
    <row r="18">
      <c r="A18" s="4" t="s">
        <v>6</v>
      </c>
      <c r="B18" s="5" t="s">
        <v>317</v>
      </c>
      <c r="C18" s="6" t="str">
        <f>IFERROR(VLOOKUP(B18,Rankings!A:B,2,FALSE),"")</f>
        <v>LIKELY</v>
      </c>
      <c r="D18" s="6"/>
      <c r="E18" s="6">
        <v>0.0</v>
      </c>
      <c r="F18" s="4" t="str">
        <f>IFERROR(__xludf.DUMMYFUNCTION("SPLIT(I18, "","")
"),"Autoimmune Disorders")</f>
        <v>Autoimmune Disorders</v>
      </c>
      <c r="G18" s="4"/>
      <c r="H18" s="7" t="str">
        <f>IFERROR(VLOOKUP(B18,'Conditions Treated'!A:B,2,FALSE),"")</f>
        <v>Crohn's Disease, Ulcerative Colitis, Rheumatoid Arthritis, Ankylosing Spondylitis, Psoriatic Arthritis, Plaque Psoriasis</v>
      </c>
      <c r="I18" s="4" t="s">
        <v>52</v>
      </c>
      <c r="J18" s="4" t="str">
        <f>IFERROR(__xludf.DUMMYFUNCTION("""COMPUTED_VALUE"""),"Ophthalmic Disorders")</f>
        <v>Ophthalmic Disorders</v>
      </c>
      <c r="K18" s="4">
        <v>2.0</v>
      </c>
      <c r="L18" s="8" t="s">
        <v>318</v>
      </c>
    </row>
    <row r="19">
      <c r="A19" s="4" t="s">
        <v>6</v>
      </c>
      <c r="B19" s="5" t="s">
        <v>340</v>
      </c>
      <c r="C19" s="6" t="str">
        <f>IFERROR(VLOOKUP(B19,Rankings!A:B,2,FALSE),"")</f>
        <v>HIGHLY LIKELY</v>
      </c>
      <c r="D19" s="6"/>
      <c r="E19" s="6">
        <v>0.0</v>
      </c>
      <c r="F19" s="4" t="str">
        <f>IFERROR(__xludf.DUMMYFUNCTION("SPLIT(I19, "","")
"),"Autoimmune Disorders")</f>
        <v>Autoimmune Disorders</v>
      </c>
      <c r="G19" s="4"/>
      <c r="H19" s="7" t="str">
        <f>IFERROR(VLOOKUP(B19,'Conditions Treated'!A:B,2,FALSE),"")</f>
        <v>Relapsing forms of multiple sclerosis</v>
      </c>
      <c r="I19" s="4" t="s">
        <v>52</v>
      </c>
      <c r="J19" s="4" t="str">
        <f>IFERROR(__xludf.DUMMYFUNCTION("""COMPUTED_VALUE"""),"Pain Management")</f>
        <v>Pain Management</v>
      </c>
      <c r="K19" s="4">
        <v>1.0</v>
      </c>
      <c r="L19" s="8" t="s">
        <v>341</v>
      </c>
    </row>
    <row r="20">
      <c r="A20" s="4" t="s">
        <v>6</v>
      </c>
      <c r="B20" s="5" t="s">
        <v>344</v>
      </c>
      <c r="C20" s="6" t="str">
        <f>IFERROR(VLOOKUP(B20,Rankings!A:B,2,FALSE),"")</f>
        <v>LIKELY</v>
      </c>
      <c r="D20" s="6"/>
      <c r="E20" s="6">
        <v>0.0</v>
      </c>
      <c r="F20" s="4" t="str">
        <f>IFERROR(__xludf.DUMMYFUNCTION("SPLIT(I20, "","")
"),"Autoimmune Disorders")</f>
        <v>Autoimmune Disorders</v>
      </c>
      <c r="G20" s="4"/>
      <c r="H20" s="7" t="str">
        <f>IFERROR(VLOOKUP(B20,'Conditions Treated'!A:B,2,FALSE),"")</f>
        <v>Rheumatoid arthritis, Polymyalgia rheumatica, Polyarticular juvenile idiopathic arthritis</v>
      </c>
      <c r="I20" s="4" t="s">
        <v>52</v>
      </c>
      <c r="J20" s="4" t="str">
        <f>IFERROR(__xludf.DUMMYFUNCTION("""COMPUTED_VALUE"""),"Psychiatric Disorders")</f>
        <v>Psychiatric Disorders</v>
      </c>
      <c r="K20" s="4">
        <v>1.0</v>
      </c>
      <c r="L20" s="8" t="s">
        <v>345</v>
      </c>
    </row>
    <row r="21">
      <c r="A21" s="4" t="s">
        <v>6</v>
      </c>
      <c r="B21" s="5" t="s">
        <v>381</v>
      </c>
      <c r="C21" s="6" t="str">
        <f>IFERROR(VLOOKUP(B21,Rankings!A:B,2,FALSE),"")</f>
        <v>LIKELY</v>
      </c>
      <c r="D21" s="6"/>
      <c r="E21" s="6">
        <v>0.0</v>
      </c>
      <c r="F21" s="4" t="str">
        <f>IFERROR(__xludf.DUMMYFUNCTION("SPLIT(I21, "","")
"),"Autoimmune Disorders")</f>
        <v>Autoimmune Disorders</v>
      </c>
      <c r="G21" s="4"/>
      <c r="H21" s="7" t="str">
        <f>IFERROR(VLOOKUP(B21,'Conditions Treated'!A:B,2,FALSE),"")</f>
        <v>Active lupus nephritis</v>
      </c>
      <c r="I21" s="4" t="s">
        <v>52</v>
      </c>
      <c r="J21" s="4" t="str">
        <f>IFERROR(__xludf.DUMMYFUNCTION("""COMPUTED_VALUE"""),"Respiratory Disorders")</f>
        <v>Respiratory Disorders</v>
      </c>
      <c r="K21" s="4">
        <v>2.0</v>
      </c>
      <c r="L21" s="8" t="s">
        <v>382</v>
      </c>
    </row>
    <row r="22">
      <c r="A22" s="4" t="s">
        <v>6</v>
      </c>
      <c r="B22" s="5" t="s">
        <v>389</v>
      </c>
      <c r="C22" s="6" t="str">
        <f>IFERROR(VLOOKUP(B22,Rankings!A:B,2,FALSE),"")</f>
        <v>HIGHLY LIKELY</v>
      </c>
      <c r="D22" s="6"/>
      <c r="E22" s="6">
        <v>0.0</v>
      </c>
      <c r="F22" s="4" t="str">
        <f>IFERROR(__xludf.DUMMYFUNCTION("SPLIT(I22, "","")
"),"Autoimmune Disorders")</f>
        <v>Autoimmune Disorders</v>
      </c>
      <c r="G22" s="4"/>
      <c r="H22" s="7" t="str">
        <f>IFERROR(VLOOKUP(B22,'Conditions Treated'!A:B,2,FALSE),"")</f>
        <v>Relapsing forms of multiple sclerosis</v>
      </c>
      <c r="I22" s="4" t="s">
        <v>52</v>
      </c>
      <c r="J22" s="4" t="str">
        <f>IFERROR(__xludf.DUMMYFUNCTION("""COMPUTED_VALUE"""),"Sleep Disorders")</f>
        <v>Sleep Disorders</v>
      </c>
      <c r="K22" s="4">
        <v>3.0</v>
      </c>
      <c r="L22" s="8" t="s">
        <v>390</v>
      </c>
    </row>
    <row r="23">
      <c r="A23" s="4" t="s">
        <v>6</v>
      </c>
      <c r="B23" s="5" t="s">
        <v>391</v>
      </c>
      <c r="C23" s="6" t="str">
        <f>IFERROR(VLOOKUP(B23,Rankings!A:B,2,FALSE),"")</f>
        <v>HIGHLY LIKELY</v>
      </c>
      <c r="D23" s="6"/>
      <c r="E23" s="6">
        <v>0.0</v>
      </c>
      <c r="F23" s="4" t="str">
        <f>IFERROR(__xludf.DUMMYFUNCTION("SPLIT(I23, "","")
"),"Autoimmune Disorders")</f>
        <v>Autoimmune Disorders</v>
      </c>
      <c r="G23" s="4"/>
      <c r="H23" s="7" t="str">
        <f>IFERROR(VLOOKUP(B23,'Conditions Treated'!A:B,2,FALSE),"")</f>
        <v>Relapsing forms of multiple sclerosis</v>
      </c>
      <c r="I23" s="4" t="s">
        <v>52</v>
      </c>
      <c r="J23" s="4" t="str">
        <f>IFERROR(__xludf.DUMMYFUNCTION("""COMPUTED_VALUE"""),"Wound Care")</f>
        <v>Wound Care</v>
      </c>
      <c r="K23" s="4">
        <v>2.0</v>
      </c>
      <c r="L23" s="8" t="s">
        <v>392</v>
      </c>
    </row>
    <row r="24">
      <c r="A24" s="4" t="s">
        <v>6</v>
      </c>
      <c r="B24" s="5" t="s">
        <v>440</v>
      </c>
      <c r="C24" s="6" t="str">
        <f>IFERROR(VLOOKUP(B24,Rankings!A:B,2,FALSE),"")</f>
        <v>HIGHLY LIKELY</v>
      </c>
      <c r="D24" s="6"/>
      <c r="E24" s="6">
        <v>0.0</v>
      </c>
      <c r="F24" s="4" t="str">
        <f>IFERROR(__xludf.DUMMYFUNCTION("SPLIT(I24, "","")
"),"Autoimmune Disorders")</f>
        <v>Autoimmune Disorders</v>
      </c>
      <c r="G24" s="4"/>
      <c r="H24" s="7" t="str">
        <f>IFERROR(VLOOKUP(B24,'Conditions Treated'!A:B,2,FALSE),"")</f>
        <v>Relapsing forms of multiple sclerosis, Primary progressive MS</v>
      </c>
      <c r="I24" s="4" t="s">
        <v>52</v>
      </c>
      <c r="J24" s="4"/>
      <c r="K24" s="4">
        <v>0.0</v>
      </c>
      <c r="L24" s="8" t="s">
        <v>441</v>
      </c>
    </row>
    <row r="25">
      <c r="A25" s="4" t="s">
        <v>6</v>
      </c>
      <c r="B25" s="5" t="s">
        <v>450</v>
      </c>
      <c r="C25" s="6" t="str">
        <f>IFERROR(VLOOKUP(B25,Rankings!A:B,2,FALSE),"")</f>
        <v>LIKELY</v>
      </c>
      <c r="D25" s="6"/>
      <c r="E25" s="6">
        <v>0.0</v>
      </c>
      <c r="F25" s="4" t="str">
        <f>IFERROR(__xludf.DUMMYFUNCTION("SPLIT(I25, "","")
"),"Autoimmune Disorders")</f>
        <v>Autoimmune Disorders</v>
      </c>
      <c r="G25" s="4"/>
      <c r="H25" s="7" t="str">
        <f>IFERROR(VLOOKUP(B25,'Conditions Treated'!A:B,2,FALSE),"")</f>
        <v>Rheumatoid arthritis, COVID-19, Alopecia areata</v>
      </c>
      <c r="I25" s="4" t="s">
        <v>52</v>
      </c>
      <c r="J25" s="4"/>
      <c r="K25" s="4">
        <v>0.0</v>
      </c>
      <c r="L25" s="8" t="s">
        <v>451</v>
      </c>
    </row>
    <row r="26">
      <c r="A26" s="4" t="s">
        <v>6</v>
      </c>
      <c r="B26" s="5" t="s">
        <v>464</v>
      </c>
      <c r="C26" s="6" t="str">
        <f>IFERROR(VLOOKUP(B26,Rankings!A:B,2,FALSE),"")</f>
        <v>LIKELY</v>
      </c>
      <c r="D26" s="6"/>
      <c r="E26" s="6">
        <v>0.0</v>
      </c>
      <c r="F26" s="4" t="str">
        <f>IFERROR(__xludf.DUMMYFUNCTION("SPLIT(I26, "","")
"),"Autoimmune Disorders")</f>
        <v>Autoimmune Disorders</v>
      </c>
      <c r="G26" s="4"/>
      <c r="H26" s="7" t="str">
        <f>IFERROR(VLOOKUP(B26,'Conditions Treated'!A:B,2,FALSE),"")</f>
        <v>Rheumatoid arthritis, Polyarticular juvenile idiopathic arthritis, Psoriatic arthritis, Prophylaxis of acute graft versus host disease</v>
      </c>
      <c r="I26" s="4" t="s">
        <v>52</v>
      </c>
      <c r="J26" s="4"/>
      <c r="K26" s="4">
        <v>0.0</v>
      </c>
      <c r="L26" s="8" t="s">
        <v>465</v>
      </c>
    </row>
    <row r="27">
      <c r="A27" s="4" t="s">
        <v>6</v>
      </c>
      <c r="B27" s="5" t="s">
        <v>492</v>
      </c>
      <c r="C27" s="6" t="str">
        <f>IFERROR(VLOOKUP(B27,Rankings!A:B,2,FALSE),"")</f>
        <v>HIGHLY LIKELY</v>
      </c>
      <c r="D27" s="6"/>
      <c r="E27" s="6">
        <v>0.0</v>
      </c>
      <c r="F27" s="4" t="str">
        <f>IFERROR(__xludf.DUMMYFUNCTION("SPLIT(I27, "","")
"),"Autoimmune Disorders")</f>
        <v>Autoimmune Disorders</v>
      </c>
      <c r="G27" s="4"/>
      <c r="H27" s="7" t="str">
        <f>IFERROR(VLOOKUP(B27,'Conditions Treated'!A:B,2,FALSE),"")</f>
        <v>Relapsing forms of multiple sclerosis</v>
      </c>
      <c r="I27" s="4" t="s">
        <v>52</v>
      </c>
      <c r="J27" s="4"/>
      <c r="K27" s="4">
        <v>0.0</v>
      </c>
      <c r="L27" s="8" t="s">
        <v>493</v>
      </c>
    </row>
    <row r="28">
      <c r="A28" s="4" t="s">
        <v>6</v>
      </c>
      <c r="B28" s="5" t="s">
        <v>517</v>
      </c>
      <c r="C28" s="6" t="str">
        <f>IFERROR(VLOOKUP(B28,Rankings!A:B,2,FALSE),"")</f>
        <v>HIGHLY LIKELY</v>
      </c>
      <c r="D28" s="6"/>
      <c r="E28" s="6">
        <v>0.0</v>
      </c>
      <c r="F28" s="4" t="str">
        <f>IFERROR(__xludf.DUMMYFUNCTION("SPLIT(I28, "","")
"),"Autoimmune Disorders")</f>
        <v>Autoimmune Disorders</v>
      </c>
      <c r="G28" s="4"/>
      <c r="H28" s="7" t="str">
        <f>IFERROR(VLOOKUP(B28,'Conditions Treated'!A:B,2,FALSE),"")</f>
        <v>Relapsing forms of multiple sclerosis</v>
      </c>
      <c r="I28" s="4" t="s">
        <v>52</v>
      </c>
      <c r="J28" s="4"/>
      <c r="K28" s="4">
        <v>0.0</v>
      </c>
      <c r="L28" s="8" t="s">
        <v>518</v>
      </c>
    </row>
    <row r="29">
      <c r="A29" s="4" t="s">
        <v>6</v>
      </c>
      <c r="B29" s="5" t="s">
        <v>528</v>
      </c>
      <c r="C29" s="6" t="str">
        <f>IFERROR(VLOOKUP(B29,Rankings!A:B,2,FALSE),"")</f>
        <v>LIKELY</v>
      </c>
      <c r="D29" s="6"/>
      <c r="E29" s="6">
        <v>0.0</v>
      </c>
      <c r="F29" s="4" t="str">
        <f>IFERROR(__xludf.DUMMYFUNCTION("SPLIT(I29, "","")
"),"Autoimmune Disorders")</f>
        <v>Autoimmune Disorders</v>
      </c>
      <c r="G29" s="4"/>
      <c r="H29" s="7" t="str">
        <f>IFERROR(VLOOKUP(B29,'Conditions Treated'!A:B,2,FALSE),"")</f>
        <v>Crohn's Disease, Ulcerative Colitis, Rheumatoid Arthritis, Ankylosing Spondylitis, Psoriatic Arthritis, Plaque Psoriasis</v>
      </c>
      <c r="I29" s="4" t="s">
        <v>52</v>
      </c>
      <c r="J29" s="4"/>
      <c r="K29" s="4">
        <v>0.0</v>
      </c>
      <c r="L29" s="8" t="s">
        <v>529</v>
      </c>
    </row>
    <row r="30">
      <c r="A30" s="4" t="s">
        <v>6</v>
      </c>
      <c r="B30" s="5" t="s">
        <v>534</v>
      </c>
      <c r="C30" s="6" t="str">
        <f>IFERROR(VLOOKUP(B30,Rankings!A:B,2,FALSE),"")</f>
        <v>HIGHLY LIKELY</v>
      </c>
      <c r="D30" s="6"/>
      <c r="E30" s="6">
        <v>0.0</v>
      </c>
      <c r="F30" s="4" t="str">
        <f>IFERROR(__xludf.DUMMYFUNCTION("SPLIT(I30, "","")
"),"Autoimmune Disorders")</f>
        <v>Autoimmune Disorders</v>
      </c>
      <c r="G30" s="4"/>
      <c r="H30" s="7" t="str">
        <f>IFERROR(VLOOKUP(B30,'Conditions Treated'!A:B,2,FALSE),"")</f>
        <v>Chronic graft-versus-host disease</v>
      </c>
      <c r="I30" s="4" t="s">
        <v>52</v>
      </c>
      <c r="J30" s="4"/>
      <c r="K30" s="4">
        <v>0.0</v>
      </c>
      <c r="L30" s="8" t="s">
        <v>535</v>
      </c>
    </row>
    <row r="31">
      <c r="A31" s="4" t="s">
        <v>6</v>
      </c>
      <c r="B31" s="5" t="s">
        <v>536</v>
      </c>
      <c r="C31" s="6" t="str">
        <f>IFERROR(VLOOKUP(B31,Rankings!A:B,2,FALSE),"")</f>
        <v>LIKELY</v>
      </c>
      <c r="D31" s="6"/>
      <c r="E31" s="6">
        <v>0.0</v>
      </c>
      <c r="F31" s="4" t="str">
        <f>IFERROR(__xludf.DUMMYFUNCTION("SPLIT(I31, "","")
"),"Autoimmune Disorders")</f>
        <v>Autoimmune Disorders</v>
      </c>
      <c r="G31" s="4"/>
      <c r="H31" s="7" t="str">
        <f>IFERROR(VLOOKUP(B31,'Conditions Treated'!A:B,2,FALSE),"")</f>
        <v>Rheumatoid arthritis, Psoriatic arthritis, Atopic dermatitis, Ulcerative colitis, Crohn’s disease, Ankylosing spondylitis, Non-radiographic axial spondyloarthritis, Polyarticular juvenile idiopathic arthritis</v>
      </c>
      <c r="I31" s="4" t="s">
        <v>52</v>
      </c>
      <c r="J31" s="4"/>
      <c r="K31" s="4">
        <v>0.0</v>
      </c>
      <c r="L31" s="8" t="s">
        <v>537</v>
      </c>
    </row>
    <row r="32">
      <c r="A32" s="4" t="s">
        <v>6</v>
      </c>
      <c r="B32" s="5" t="s">
        <v>562</v>
      </c>
      <c r="C32" s="6" t="str">
        <f>IFERROR(VLOOKUP(B32,Rankings!A:B,2,FALSE),"")</f>
        <v>HIGHLY LIKELY</v>
      </c>
      <c r="D32" s="6"/>
      <c r="E32" s="6">
        <v>0.0</v>
      </c>
      <c r="F32" s="4" t="str">
        <f>IFERROR(__xludf.DUMMYFUNCTION("SPLIT(I32, "","")
"),"Autoimmune Disorders")</f>
        <v>Autoimmune Disorders</v>
      </c>
      <c r="G32" s="4"/>
      <c r="H32" s="7" t="str">
        <f>IFERROR(VLOOKUP(B32,'Conditions Treated'!A:B,2,FALSE),"")</f>
        <v>Moderate to severe plaque psoriasis</v>
      </c>
      <c r="I32" s="4" t="s">
        <v>52</v>
      </c>
      <c r="J32" s="4"/>
      <c r="K32" s="4">
        <v>0.0</v>
      </c>
      <c r="L32" s="8" t="s">
        <v>563</v>
      </c>
    </row>
    <row r="33">
      <c r="A33" s="4" t="s">
        <v>6</v>
      </c>
      <c r="B33" s="5" t="s">
        <v>566</v>
      </c>
      <c r="C33" s="6" t="str">
        <f>IFERROR(VLOOKUP(B33,Rankings!A:B,2,FALSE),"")</f>
        <v>LIKELY</v>
      </c>
      <c r="D33" s="6"/>
      <c r="E33" s="6">
        <v>0.0</v>
      </c>
      <c r="F33" s="4" t="str">
        <f>IFERROR(__xludf.DUMMYFUNCTION("SPLIT(I33, "","")
"),"Autoimmune Disorders")</f>
        <v>Autoimmune Disorders</v>
      </c>
      <c r="G33" s="4"/>
      <c r="H33" s="7" t="str">
        <f>IFERROR(VLOOKUP(B33,'Conditions Treated'!A:B,2,FALSE),"")</f>
        <v>Rheumatoid Arthritis, Psoriatic Arthritis, Ankylosing Spondylitis, Polyarticular Juvenile Idiopathic Arthritis</v>
      </c>
      <c r="I33" s="4" t="s">
        <v>52</v>
      </c>
      <c r="J33" s="4"/>
      <c r="K33" s="4">
        <v>0.0</v>
      </c>
      <c r="L33" s="8" t="s">
        <v>567</v>
      </c>
    </row>
    <row r="34">
      <c r="A34" s="4" t="s">
        <v>6</v>
      </c>
      <c r="B34" s="5" t="s">
        <v>571</v>
      </c>
      <c r="C34" s="6" t="str">
        <f>IFERROR(VLOOKUP(B34,Rankings!A:B,2,FALSE),"")</f>
        <v>HIGHLY LIKELY</v>
      </c>
      <c r="D34" s="6"/>
      <c r="E34" s="6">
        <v>0.0</v>
      </c>
      <c r="F34" s="4" t="str">
        <f>IFERROR(__xludf.DUMMYFUNCTION("SPLIT(I34, "","")
"),"Autoimmune Disorders")</f>
        <v>Autoimmune Disorders</v>
      </c>
      <c r="G34" s="4"/>
      <c r="H34" s="7" t="str">
        <f>IFERROR(VLOOKUP(B34,'Conditions Treated'!A:B,2,FALSE),"")</f>
        <v>Moderate-to-severe plaque psoriasis, Active psoriatic arthritis, Moderately to severely active Crohn's disease, Moderately to severely active ulcerative colitis</v>
      </c>
      <c r="I34" s="4" t="s">
        <v>52</v>
      </c>
      <c r="J34" s="4"/>
      <c r="K34" s="4">
        <v>0.0</v>
      </c>
      <c r="L34" s="8" t="s">
        <v>572</v>
      </c>
    </row>
    <row r="35">
      <c r="A35" s="4" t="s">
        <v>6</v>
      </c>
      <c r="B35" s="5" t="s">
        <v>581</v>
      </c>
      <c r="C35" s="6" t="str">
        <f>IFERROR(VLOOKUP(B35,Rankings!A:B,2,FALSE),"")</f>
        <v>LIKELY</v>
      </c>
      <c r="D35" s="6"/>
      <c r="E35" s="6">
        <v>0.0</v>
      </c>
      <c r="F35" s="4" t="str">
        <f>IFERROR(__xludf.DUMMYFUNCTION("SPLIT(I35, "","")
"),"Autoimmune Disorders")</f>
        <v>Autoimmune Disorders</v>
      </c>
      <c r="G35" s="4"/>
      <c r="H35" s="7" t="str">
        <f>IFERROR(VLOOKUP(B35,'Conditions Treated'!A:B,2,FALSE),"")</f>
        <v>Plaque psoriasis, Psoriatic arthritis, Crohn's disease, Ulcerative colitis</v>
      </c>
      <c r="I35" s="4" t="s">
        <v>52</v>
      </c>
      <c r="J35" s="4"/>
      <c r="K35" s="4">
        <v>0.0</v>
      </c>
      <c r="L35" s="8" t="s">
        <v>582</v>
      </c>
    </row>
    <row r="36">
      <c r="A36" s="4" t="s">
        <v>6</v>
      </c>
      <c r="B36" s="5" t="s">
        <v>607</v>
      </c>
      <c r="C36" s="6" t="str">
        <f>IFERROR(VLOOKUP(B36,Rankings!A:B,2,FALSE),"")</f>
        <v>LIKELY</v>
      </c>
      <c r="D36" s="6"/>
      <c r="E36" s="6">
        <v>0.0</v>
      </c>
      <c r="F36" s="4" t="str">
        <f>IFERROR(__xludf.DUMMYFUNCTION("SPLIT(I36, "","")
"),"Autoimmune Disorders")</f>
        <v>Autoimmune Disorders</v>
      </c>
      <c r="G36" s="4"/>
      <c r="H36" s="7" t="str">
        <f>IFERROR(VLOOKUP(B36,'Conditions Treated'!A:B,2,FALSE),"")</f>
        <v>Plaque psoriasis, Psoriatic arthritis, Ankylosing spondylitis, Non-radiographic axial spondyloarthritis</v>
      </c>
      <c r="I36" s="4" t="s">
        <v>52</v>
      </c>
      <c r="J36" s="4"/>
      <c r="K36" s="4">
        <v>0.0</v>
      </c>
      <c r="L36" s="8" t="s">
        <v>608</v>
      </c>
    </row>
    <row r="37">
      <c r="A37" s="4" t="s">
        <v>6</v>
      </c>
      <c r="B37" s="5" t="s">
        <v>609</v>
      </c>
      <c r="C37" s="6" t="str">
        <f>IFERROR(VLOOKUP(B37,Rankings!A:B,2,FALSE),"")</f>
        <v>LIKELY</v>
      </c>
      <c r="D37" s="6"/>
      <c r="E37" s="6">
        <v>0.0</v>
      </c>
      <c r="F37" s="4" t="str">
        <f>IFERROR(__xludf.DUMMYFUNCTION("SPLIT(I37, "","")
"),"Autoimmune Disorders")</f>
        <v>Autoimmune Disorders</v>
      </c>
      <c r="G37" s="4"/>
      <c r="H37" s="7" t="str">
        <f>IFERROR(VLOOKUP(B37,'Conditions Treated'!A:B,2,FALSE),"")</f>
        <v>Plaque psoriasis, Psoriatic arthritis, Ankylosing spondylitis, Non-radiographic axial spondyloarthritis</v>
      </c>
      <c r="I37" s="4" t="s">
        <v>52</v>
      </c>
      <c r="J37" s="4"/>
      <c r="K37" s="4">
        <v>0.0</v>
      </c>
      <c r="L37" s="8" t="s">
        <v>610</v>
      </c>
    </row>
    <row r="38">
      <c r="A38" s="4" t="s">
        <v>6</v>
      </c>
      <c r="B38" s="5" t="s">
        <v>623</v>
      </c>
      <c r="C38" s="6" t="str">
        <f>IFERROR(VLOOKUP(B38,Rankings!A:B,2,FALSE),"")</f>
        <v>HIGHLY LIKELY</v>
      </c>
      <c r="D38" s="6"/>
      <c r="E38" s="6">
        <v>0.0</v>
      </c>
      <c r="F38" s="4" t="str">
        <f>IFERROR(__xludf.DUMMYFUNCTION("SPLIT(I38, "","")
"),"Autoimmune Disorders")</f>
        <v>Autoimmune Disorders</v>
      </c>
      <c r="G38" s="4"/>
      <c r="H38" s="7" t="str">
        <f>IFERROR(VLOOKUP(B38,'Conditions Treated'!A:B,2,FALSE),"")</f>
        <v>Relapsing forms of multiple sclerosis</v>
      </c>
      <c r="I38" s="4" t="s">
        <v>52</v>
      </c>
      <c r="J38" s="4"/>
      <c r="K38" s="4">
        <v>0.0</v>
      </c>
      <c r="L38" s="8" t="s">
        <v>624</v>
      </c>
    </row>
    <row r="39">
      <c r="A39" s="4" t="s">
        <v>6</v>
      </c>
      <c r="B39" s="5" t="s">
        <v>642</v>
      </c>
      <c r="C39" s="6" t="str">
        <f>IFERROR(VLOOKUP(B39,Rankings!A:B,2,FALSE),"")</f>
        <v>HIGHLY LIKELY</v>
      </c>
      <c r="D39" s="6"/>
      <c r="E39" s="6">
        <v>0.0</v>
      </c>
      <c r="F39" s="4" t="str">
        <f>IFERROR(__xludf.DUMMYFUNCTION("SPLIT(I39, "","")
"),"Autoimmune Disorders")</f>
        <v>Autoimmune Disorders</v>
      </c>
      <c r="G39" s="4"/>
      <c r="H39" s="7" t="str">
        <f>IFERROR(VLOOKUP(B39,'Conditions Treated'!A:B,2,FALSE),"")</f>
        <v>Moderate-to-severe plaque psoriasis, Active psoriatic arthritis</v>
      </c>
      <c r="I39" s="4" t="s">
        <v>52</v>
      </c>
      <c r="J39" s="4"/>
      <c r="K39" s="4">
        <v>0.0</v>
      </c>
      <c r="L39" s="8" t="s">
        <v>643</v>
      </c>
    </row>
    <row r="40">
      <c r="A40" s="4" t="s">
        <v>6</v>
      </c>
      <c r="B40" s="5" t="s">
        <v>683</v>
      </c>
      <c r="C40" s="6" t="str">
        <f>IFERROR(VLOOKUP(B40,Rankings!A:B,2,FALSE),"")</f>
        <v>HIGHLY LIKELY</v>
      </c>
      <c r="D40" s="6"/>
      <c r="E40" s="6">
        <v>0.0</v>
      </c>
      <c r="F40" s="4" t="str">
        <f>IFERROR(__xludf.DUMMYFUNCTION("SPLIT(I40, "","")
"),"Autoimmune Disorders")</f>
        <v>Autoimmune Disorders</v>
      </c>
      <c r="G40" s="4"/>
      <c r="H40" s="7" t="str">
        <f>IFERROR(VLOOKUP(B40,'Conditions Treated'!A:B,2,FALSE),"")</f>
        <v>Relapsing forms of multiple sclerosis</v>
      </c>
      <c r="I40" s="4" t="s">
        <v>52</v>
      </c>
      <c r="J40" s="4"/>
      <c r="K40" s="4">
        <v>0.0</v>
      </c>
      <c r="L40" s="8" t="s">
        <v>684</v>
      </c>
    </row>
    <row r="41">
      <c r="A41" s="4" t="s">
        <v>6</v>
      </c>
      <c r="B41" s="5" t="s">
        <v>16</v>
      </c>
      <c r="C41" s="6" t="str">
        <f>IFERROR(VLOOKUP(B41,Rankings!A:B,2,FALSE),"")</f>
        <v>HIGHLY LIKELY</v>
      </c>
      <c r="D41" s="6"/>
      <c r="E41" s="6">
        <v>0.0</v>
      </c>
      <c r="F41" s="4" t="str">
        <f>IFERROR(__xludf.DUMMYFUNCTION("SPLIT(I41, "","")
"),"Cancer")</f>
        <v>Cancer</v>
      </c>
      <c r="G41" s="4"/>
      <c r="H41" s="7" t="str">
        <f>IFERROR(VLOOKUP(B41,'Conditions Treated'!A:B,2,FALSE),"")</f>
        <v>Classical Hodgkin lymphoma, Systemic anaplastic large cell lymphoma, Primary cutaneous anaplastic large cell lymphoma</v>
      </c>
      <c r="I41" s="4" t="s">
        <v>17</v>
      </c>
      <c r="J41" s="4"/>
      <c r="K41" s="4">
        <v>0.0</v>
      </c>
      <c r="L41" s="8" t="s">
        <v>18</v>
      </c>
    </row>
    <row r="42">
      <c r="A42" s="4" t="s">
        <v>6</v>
      </c>
      <c r="B42" s="5" t="s">
        <v>26</v>
      </c>
      <c r="C42" s="6" t="str">
        <f>IFERROR(VLOOKUP(B42,Rankings!A:B,2,FALSE),"")</f>
        <v>HIGHLY LIKELY</v>
      </c>
      <c r="D42" s="6"/>
      <c r="E42" s="6">
        <v>0.0</v>
      </c>
      <c r="F42" s="4" t="str">
        <f>IFERROR(__xludf.DUMMYFUNCTION("SPLIT(I42, "","")
"),"Cancer")</f>
        <v>Cancer</v>
      </c>
      <c r="G42" s="4" t="str">
        <f>IFERROR(__xludf.DUMMYFUNCTION("""COMPUTED_VALUE""")," Neurological Disorders")</f>
        <v> Neurological Disorders</v>
      </c>
      <c r="H42" s="7" t="str">
        <f>IFERROR(VLOOKUP(B42,'Conditions Treated'!A:B,2,FALSE),"")</f>
        <v>Hormone Receptor-Positive, HER2-Negative Breast Cancer, Neuroendocrine Tumors (NET), Renal Cell Carcinoma (RCC), Tuberous Sclerosis Complex (TSC)-Associated Renal Angiomyolipoma, Tuberous Sclerosis Complex (TSC)-Associated Subependymal Giant Cell Astrocytoma (SEGA), Tuberous Sclerosis Complex (TSC)-Associated Partial-Onset Seizures</v>
      </c>
      <c r="I42" s="4" t="s">
        <v>27</v>
      </c>
      <c r="J42" s="4"/>
      <c r="K42" s="4">
        <v>0.0</v>
      </c>
      <c r="L42" s="8" t="s">
        <v>28</v>
      </c>
    </row>
    <row r="43">
      <c r="A43" s="4" t="s">
        <v>6</v>
      </c>
      <c r="B43" s="5" t="s">
        <v>38</v>
      </c>
      <c r="C43" s="6" t="str">
        <f>IFERROR(VLOOKUP(B43,Rankings!A:B,2,FALSE),"")</f>
        <v>HIGHLY LIKELY</v>
      </c>
      <c r="D43" s="6"/>
      <c r="E43" s="6">
        <v>0.0</v>
      </c>
      <c r="F43" s="4" t="str">
        <f>IFERROR(__xludf.DUMMYFUNCTION("SPLIT(I43, "","")
"),"Cancer")</f>
        <v>Cancer</v>
      </c>
      <c r="G43" s="4"/>
      <c r="H43" s="7" t="str">
        <f>IFERROR(VLOOKUP(B43,'Conditions Treated'!A:B,2,FALSE),"")</f>
        <v>ALK-positive non-small cell lung cancer</v>
      </c>
      <c r="I43" s="4" t="s">
        <v>17</v>
      </c>
      <c r="J43" s="4"/>
      <c r="K43" s="4">
        <v>0.0</v>
      </c>
      <c r="L43" s="8" t="s">
        <v>39</v>
      </c>
    </row>
    <row r="44">
      <c r="A44" s="4" t="s">
        <v>6</v>
      </c>
      <c r="B44" s="5" t="s">
        <v>42</v>
      </c>
      <c r="C44" s="6" t="str">
        <f>IFERROR(VLOOKUP(B44,Rankings!A:B,2,FALSE),"")</f>
        <v>HIGHLY LIKELY</v>
      </c>
      <c r="D44" s="6"/>
      <c r="E44" s="6">
        <v>0.0</v>
      </c>
      <c r="F44" s="4" t="str">
        <f>IFERROR(__xludf.DUMMYFUNCTION("SPLIT(I44, "","")
"),"Cancer")</f>
        <v>Cancer</v>
      </c>
      <c r="G44" s="4"/>
      <c r="H44" s="7" t="str">
        <f>IFERROR(VLOOKUP(B44,'Conditions Treated'!A:B,2,FALSE),"")</f>
        <v>ALK-positive metastatic non-small cell lung cancer</v>
      </c>
      <c r="I44" s="4" t="s">
        <v>17</v>
      </c>
      <c r="J44" s="4"/>
      <c r="K44" s="4">
        <v>0.0</v>
      </c>
      <c r="L44" s="8" t="s">
        <v>43</v>
      </c>
    </row>
    <row r="45">
      <c r="A45" s="4" t="s">
        <v>6</v>
      </c>
      <c r="B45" s="5" t="s">
        <v>44</v>
      </c>
      <c r="C45" s="6" t="str">
        <f>IFERROR(VLOOKUP(B45,Rankings!A:B,2,FALSE),"")</f>
        <v>HIGHLY LIKELY</v>
      </c>
      <c r="D45" s="6"/>
      <c r="E45" s="6">
        <v>0.0</v>
      </c>
      <c r="F45" s="4" t="str">
        <f>IFERROR(__xludf.DUMMYFUNCTION("SPLIT(I45, "","")
"),"Cancer")</f>
        <v>Cancer</v>
      </c>
      <c r="G45" s="4"/>
      <c r="H45" s="7" t="str">
        <f>IFERROR(VLOOKUP(B45,'Conditions Treated'!A:B,2,FALSE),"")</f>
        <v>Metastatic colorectal cancer, Unresectable, locally advanced, recurrent or metastatic non-squamous non-small cell lung cancer, Recurrent glioblastoma, Metastatic renal cell carcinoma, Persistent, recurrent, or metastatic cervical cancer, Epithelial ovarian, fallopian tube, or primary peritoneal cancer</v>
      </c>
      <c r="I45" s="4" t="s">
        <v>17</v>
      </c>
      <c r="J45" s="4"/>
      <c r="K45" s="4">
        <v>0.0</v>
      </c>
      <c r="L45" s="8" t="s">
        <v>45</v>
      </c>
    </row>
    <row r="46">
      <c r="A46" s="4" t="s">
        <v>6</v>
      </c>
      <c r="B46" s="5" t="s">
        <v>80</v>
      </c>
      <c r="C46" s="6" t="str">
        <f>IFERROR(VLOOKUP(B46,Rankings!A:B,2,FALSE),"")</f>
        <v>HIGHLY LIKELY</v>
      </c>
      <c r="D46" s="6"/>
      <c r="E46" s="6">
        <v>0.0</v>
      </c>
      <c r="F46" s="4" t="str">
        <f>IFERROR(__xludf.DUMMYFUNCTION("SPLIT(I46, "","")
"),"Cancer")</f>
        <v>Cancer</v>
      </c>
      <c r="G46" s="4"/>
      <c r="H46" s="7" t="str">
        <f>IFERROR(VLOOKUP(B46,'Conditions Treated'!A:B,2,FALSE),"")</f>
        <v>Gastrointestinal Stromal Tumor, Advanced Systemic Mastocytosis, Indolent Systemic Mastocytosis</v>
      </c>
      <c r="I46" s="4" t="s">
        <v>17</v>
      </c>
      <c r="J46" s="4"/>
      <c r="K46" s="4">
        <v>0.0</v>
      </c>
      <c r="L46" s="8" t="s">
        <v>81</v>
      </c>
    </row>
    <row r="47">
      <c r="A47" s="4" t="s">
        <v>6</v>
      </c>
      <c r="B47" s="5" t="s">
        <v>82</v>
      </c>
      <c r="C47" s="6" t="str">
        <f>IFERROR(VLOOKUP(B47,Rankings!A:B,2,FALSE),"")</f>
        <v>HIGHLY LIKELY</v>
      </c>
      <c r="D47" s="6"/>
      <c r="E47" s="6">
        <v>0.0</v>
      </c>
      <c r="F47" s="4" t="str">
        <f>IFERROR(__xludf.DUMMYFUNCTION("SPLIT(I47, "","")
"),"Cancer")</f>
        <v>Cancer</v>
      </c>
      <c r="G47" s="4"/>
      <c r="H47" s="7" t="str">
        <f>IFERROR(VLOOKUP(B47,'Conditions Treated'!A:B,2,FALSE),"")</f>
        <v>Locally advanced or metastatic urothelial carcinoma</v>
      </c>
      <c r="I47" s="4" t="s">
        <v>17</v>
      </c>
      <c r="J47" s="4"/>
      <c r="K47" s="4">
        <v>0.0</v>
      </c>
      <c r="L47" s="8" t="s">
        <v>83</v>
      </c>
    </row>
    <row r="48">
      <c r="A48" s="4" t="s">
        <v>6</v>
      </c>
      <c r="B48" s="5" t="s">
        <v>84</v>
      </c>
      <c r="C48" s="6" t="str">
        <f>IFERROR(VLOOKUP(B48,Rankings!A:B,2,FALSE),"")</f>
        <v>HIGHLY LIKELY</v>
      </c>
      <c r="D48" s="6"/>
      <c r="E48" s="6">
        <v>0.0</v>
      </c>
      <c r="F48" s="4" t="str">
        <f>IFERROR(__xludf.DUMMYFUNCTION("SPLIT(I48, "","")
"),"Cancer")</f>
        <v>Cancer</v>
      </c>
      <c r="G48" s="4"/>
      <c r="H48" s="7" t="str">
        <f>IFERROR(VLOOKUP(B48,'Conditions Treated'!A:B,2,FALSE),"")</f>
        <v>Metastatic Merkel Cell Carcinoma, Locally Advanced or Metastatic Urothelial Carcinoma, Advanced Renal Cell Carcinoma</v>
      </c>
      <c r="I48" s="4" t="s">
        <v>17</v>
      </c>
      <c r="J48" s="4"/>
      <c r="K48" s="4">
        <v>0.0</v>
      </c>
      <c r="L48" s="8" t="s">
        <v>85</v>
      </c>
    </row>
    <row r="49">
      <c r="A49" s="4" t="s">
        <v>6</v>
      </c>
      <c r="B49" s="5" t="s">
        <v>92</v>
      </c>
      <c r="C49" s="6" t="str">
        <f>IFERROR(VLOOKUP(B49,Rankings!A:B,2,FALSE),"")</f>
        <v>HIGHLY LIKELY</v>
      </c>
      <c r="D49" s="6"/>
      <c r="E49" s="6">
        <v>0.0</v>
      </c>
      <c r="F49" s="4" t="str">
        <f>IFERROR(__xludf.DUMMYFUNCTION("SPLIT(I49, "","")
"),"Cancer")</f>
        <v>Cancer</v>
      </c>
      <c r="G49" s="4"/>
      <c r="H49" s="7" t="str">
        <f>IFERROR(VLOOKUP(B49,'Conditions Treated'!A:B,2,FALSE),"")</f>
        <v>Relapsed or refractory CD22-positive B-cell precursor acute lymphoblastic leukemia</v>
      </c>
      <c r="I49" s="4" t="s">
        <v>17</v>
      </c>
      <c r="J49" s="4"/>
      <c r="K49" s="4">
        <v>0.0</v>
      </c>
      <c r="L49" s="8" t="s">
        <v>93</v>
      </c>
    </row>
    <row r="50">
      <c r="A50" s="4" t="s">
        <v>6</v>
      </c>
      <c r="B50" s="5" t="s">
        <v>98</v>
      </c>
      <c r="C50" s="6" t="str">
        <f>IFERROR(VLOOKUP(B50,Rankings!A:B,2,FALSE),"")</f>
        <v>HIGHLY LIKELY</v>
      </c>
      <c r="D50" s="6"/>
      <c r="E50" s="6">
        <v>0.0</v>
      </c>
      <c r="F50" s="4" t="str">
        <f>IFERROR(__xludf.DUMMYFUNCTION("SPLIT(I50, "","")
"),"Cancer")</f>
        <v>Cancer</v>
      </c>
      <c r="G50" s="4"/>
      <c r="H50" s="7" t="str">
        <f>IFERROR(VLOOKUP(B50,'Conditions Treated'!A:B,2,FALSE),"")</f>
        <v>Relapsed or refractory multiple myeloma</v>
      </c>
      <c r="I50" s="4" t="s">
        <v>17</v>
      </c>
      <c r="J50" s="4"/>
      <c r="K50" s="4">
        <v>0.0</v>
      </c>
      <c r="L50" s="8" t="s">
        <v>99</v>
      </c>
    </row>
    <row r="51">
      <c r="A51" s="4" t="s">
        <v>6</v>
      </c>
      <c r="B51" s="5" t="s">
        <v>100</v>
      </c>
      <c r="C51" s="6" t="str">
        <f>IFERROR(VLOOKUP(B51,Rankings!A:B,2,FALSE),"")</f>
        <v>HIGHLY LIKELY</v>
      </c>
      <c r="D51" s="6"/>
      <c r="E51" s="6">
        <v>0.0</v>
      </c>
      <c r="F51" s="4" t="str">
        <f>IFERROR(__xludf.DUMMYFUNCTION("SPLIT(I51, "","")
"),"Cancer")</f>
        <v>Cancer</v>
      </c>
      <c r="G51" s="4"/>
      <c r="H51" s="7" t="str">
        <f>IFERROR(VLOOKUP(B51,'Conditions Treated'!A:B,2,FALSE),"")</f>
        <v>CD19-positive B-cell precursor acute lymphoblastic leukemia</v>
      </c>
      <c r="I51" s="4" t="s">
        <v>17</v>
      </c>
      <c r="J51" s="4"/>
      <c r="K51" s="4">
        <v>0.0</v>
      </c>
      <c r="L51" s="8" t="s">
        <v>101</v>
      </c>
    </row>
    <row r="52">
      <c r="A52" s="4" t="s">
        <v>6</v>
      </c>
      <c r="B52" s="5" t="s">
        <v>102</v>
      </c>
      <c r="C52" s="6" t="str">
        <f>IFERROR(VLOOKUP(B52,Rankings!A:B,2,FALSE),"")</f>
        <v>HIGHLY LIKELY</v>
      </c>
      <c r="D52" s="6"/>
      <c r="E52" s="6">
        <v>0.0</v>
      </c>
      <c r="F52" s="4" t="str">
        <f>IFERROR(__xludf.DUMMYFUNCTION("SPLIT(I52, "","")
"),"Cancer")</f>
        <v>Cancer</v>
      </c>
      <c r="G52" s="4"/>
      <c r="H52" s="7" t="str">
        <f>IFERROR(VLOOKUP(B52,'Conditions Treated'!A:B,2,FALSE),"")</f>
        <v>Chronic phase Philadelphia chromosome-positive chronic myelogenous leukemia, Accelerated phase, or blast phase Ph+ CML</v>
      </c>
      <c r="I52" s="4" t="s">
        <v>17</v>
      </c>
      <c r="J52" s="4"/>
      <c r="K52" s="4">
        <v>0.0</v>
      </c>
      <c r="L52" s="8" t="s">
        <v>103</v>
      </c>
    </row>
    <row r="53">
      <c r="A53" s="4" t="s">
        <v>6</v>
      </c>
      <c r="B53" s="5" t="s">
        <v>104</v>
      </c>
      <c r="C53" s="6" t="str">
        <f>IFERROR(VLOOKUP(B53,Rankings!A:B,2,FALSE),"")</f>
        <v>HIGHLY LIKELY</v>
      </c>
      <c r="D53" s="6"/>
      <c r="E53" s="6">
        <v>0.0</v>
      </c>
      <c r="F53" s="4" t="str">
        <f>IFERROR(__xludf.DUMMYFUNCTION("SPLIT(I53, "","")
"),"Cancer")</f>
        <v>Cancer</v>
      </c>
      <c r="G53" s="4"/>
      <c r="H53" s="7" t="str">
        <f>IFERROR(VLOOKUP(B53,'Conditions Treated'!A:B,2,FALSE),"")</f>
        <v>Unresectable or metastatic melanoma, Metastatic colorectal cancer, Metastatic non-small cell lung cancer</v>
      </c>
      <c r="I53" s="4" t="s">
        <v>17</v>
      </c>
      <c r="J53" s="4"/>
      <c r="K53" s="4">
        <v>0.0</v>
      </c>
      <c r="L53" s="8" t="s">
        <v>105</v>
      </c>
    </row>
    <row r="54">
      <c r="A54" s="4" t="s">
        <v>6</v>
      </c>
      <c r="B54" s="5" t="s">
        <v>106</v>
      </c>
      <c r="C54" s="6" t="str">
        <f>IFERROR(VLOOKUP(B54,Rankings!A:B,2,FALSE),"")</f>
        <v>HIGHLY LIKELY</v>
      </c>
      <c r="D54" s="6"/>
      <c r="E54" s="6">
        <v>0.0</v>
      </c>
      <c r="F54" s="4" t="str">
        <f>IFERROR(__xludf.DUMMYFUNCTION("SPLIT(I54, "","")
"),"Cancer")</f>
        <v>Cancer</v>
      </c>
      <c r="G54" s="4"/>
      <c r="H54" s="7" t="str">
        <f>IFERROR(VLOOKUP(B54,'Conditions Treated'!A:B,2,FALSE),"")</f>
        <v>Mantle cell lymphoma, Waldenström's macroglobulinemia, Relapsed or refractory marginal zone lymphoma, Chronic lymphocytic leukemia or small lymphocytic lymphoma, Relapsed or refractory follicular lymphoma</v>
      </c>
      <c r="I54" s="4" t="s">
        <v>17</v>
      </c>
      <c r="J54" s="4"/>
      <c r="K54" s="4">
        <v>0.0</v>
      </c>
      <c r="L54" s="8" t="s">
        <v>107</v>
      </c>
    </row>
    <row r="55">
      <c r="A55" s="4" t="s">
        <v>6</v>
      </c>
      <c r="B55" s="5" t="s">
        <v>110</v>
      </c>
      <c r="C55" s="6" t="str">
        <f>IFERROR(VLOOKUP(B55,Rankings!A:B,2,FALSE),"")</f>
        <v>HIGHLY LIKELY</v>
      </c>
      <c r="D55" s="6"/>
      <c r="E55" s="6">
        <v>0.0</v>
      </c>
      <c r="F55" s="4" t="str">
        <f>IFERROR(__xludf.DUMMYFUNCTION("SPLIT(I55, "","")
"),"Cancer")</f>
        <v>Cancer</v>
      </c>
      <c r="G55" s="4"/>
      <c r="H55" s="7" t="str">
        <f>IFERROR(VLOOKUP(B55,'Conditions Treated'!A:B,2,FALSE),"")</f>
        <v>Advanced renal cell carcinoma, Hepatocellular carcinoma, Differentiated thyroid cancer</v>
      </c>
      <c r="I55" s="4" t="s">
        <v>17</v>
      </c>
      <c r="J55" s="4"/>
      <c r="K55" s="4">
        <v>0.0</v>
      </c>
      <c r="L55" s="8" t="s">
        <v>111</v>
      </c>
    </row>
    <row r="56">
      <c r="A56" s="4" t="s">
        <v>6</v>
      </c>
      <c r="B56" s="5" t="s">
        <v>112</v>
      </c>
      <c r="C56" s="6" t="str">
        <f>IFERROR(VLOOKUP(B56,Rankings!A:B,2,FALSE),"")</f>
        <v>HIGHLY LIKELY</v>
      </c>
      <c r="D56" s="6"/>
      <c r="E56" s="6">
        <v>0.0</v>
      </c>
      <c r="F56" s="4" t="str">
        <f>IFERROR(__xludf.DUMMYFUNCTION("SPLIT(I56, "","")
"),"Cancer")</f>
        <v>Cancer</v>
      </c>
      <c r="G56" s="4"/>
      <c r="H56" s="7" t="str">
        <f>IFERROR(VLOOKUP(B56,'Conditions Treated'!A:B,2,FALSE),"")</f>
        <v>Mantle cell lymphoma, Chronic lymphocytic leukemia or small lymphocytic lymphoma</v>
      </c>
      <c r="I56" s="4" t="s">
        <v>17</v>
      </c>
      <c r="J56" s="4"/>
      <c r="K56" s="4">
        <v>0.0</v>
      </c>
      <c r="L56" s="8" t="s">
        <v>113</v>
      </c>
    </row>
    <row r="57">
      <c r="A57" s="4" t="s">
        <v>6</v>
      </c>
      <c r="B57" s="5" t="s">
        <v>114</v>
      </c>
      <c r="C57" s="6" t="str">
        <f>IFERROR(VLOOKUP(B57,Rankings!A:B,2,FALSE),"")</f>
        <v>HIGHLY LIKELY</v>
      </c>
      <c r="D57" s="6"/>
      <c r="E57" s="6">
        <v>0.0</v>
      </c>
      <c r="F57" s="4" t="str">
        <f>IFERROR(__xludf.DUMMYFUNCTION("SPLIT(I57, "","")
"),"Cancer")</f>
        <v>Cancer</v>
      </c>
      <c r="G57" s="4"/>
      <c r="H57" s="7" t="str">
        <f>IFERROR(VLOOKUP(B57,'Conditions Treated'!A:B,2,FALSE),"")</f>
        <v>Medullary thyroid cancer</v>
      </c>
      <c r="I57" s="4" t="s">
        <v>17</v>
      </c>
      <c r="J57" s="4"/>
      <c r="K57" s="4">
        <v>0.0</v>
      </c>
      <c r="L57" s="8" t="s">
        <v>115</v>
      </c>
    </row>
    <row r="58">
      <c r="A58" s="4" t="s">
        <v>6</v>
      </c>
      <c r="B58" s="5" t="s">
        <v>131</v>
      </c>
      <c r="C58" s="6" t="str">
        <f>IFERROR(VLOOKUP(B58,Rankings!A:B,2,FALSE),"")</f>
        <v>HIGHLY LIKELY</v>
      </c>
      <c r="D58" s="6"/>
      <c r="E58" s="6">
        <v>0.0</v>
      </c>
      <c r="F58" s="4" t="str">
        <f>IFERROR(__xludf.DUMMYFUNCTION("SPLIT(I58, "","")
"),"Cancer")</f>
        <v>Cancer</v>
      </c>
      <c r="G58" s="4"/>
      <c r="H58" s="7" t="str">
        <f>IFERROR(VLOOKUP(B58,'Conditions Treated'!A:B,2,FALSE),"")</f>
        <v>Relapsed or refractory chronic lymphocytic leukemia or small lymphocytic lymphoma, Relapsed or refractory follicular lymphoma</v>
      </c>
      <c r="I58" s="4" t="s">
        <v>17</v>
      </c>
      <c r="J58" s="4"/>
      <c r="K58" s="4">
        <v>0.0</v>
      </c>
      <c r="L58" s="8" t="s">
        <v>132</v>
      </c>
    </row>
    <row r="59">
      <c r="A59" s="4" t="s">
        <v>6</v>
      </c>
      <c r="B59" s="5" t="s">
        <v>135</v>
      </c>
      <c r="C59" s="6" t="str">
        <f>IFERROR(VLOOKUP(B59,Rankings!A:B,2,FALSE),"")</f>
        <v>HIGHLY LIKELY</v>
      </c>
      <c r="D59" s="6"/>
      <c r="E59" s="6">
        <v>0.0</v>
      </c>
      <c r="F59" s="4" t="str">
        <f>IFERROR(__xludf.DUMMYFUNCTION("SPLIT(I59, "","")
"),"Cancer")</f>
        <v>Cancer</v>
      </c>
      <c r="G59" s="4"/>
      <c r="H59" s="7" t="str">
        <f>IFERROR(VLOOKUP(B59,'Conditions Treated'!A:B,2,FALSE),"")</f>
        <v>Unresectable or metastatic melanoma, Histiocytic neoplasms</v>
      </c>
      <c r="I59" s="4" t="s">
        <v>17</v>
      </c>
      <c r="J59" s="4"/>
      <c r="K59" s="4">
        <v>0.0</v>
      </c>
      <c r="L59" s="8" t="s">
        <v>136</v>
      </c>
    </row>
    <row r="60">
      <c r="A60" s="4" t="s">
        <v>6</v>
      </c>
      <c r="B60" s="5" t="s">
        <v>141</v>
      </c>
      <c r="C60" s="6" t="str">
        <f>IFERROR(VLOOKUP(B60,Rankings!A:B,2,FALSE),"")</f>
        <v>HIGHLY LIKELY</v>
      </c>
      <c r="D60" s="6"/>
      <c r="E60" s="6">
        <v>0.0</v>
      </c>
      <c r="F60" s="4" t="str">
        <f>IFERROR(__xludf.DUMMYFUNCTION("SPLIT(I60, "","")
"),"Cancer")</f>
        <v>Cancer</v>
      </c>
      <c r="G60" s="4"/>
      <c r="H60" s="7" t="str">
        <f>IFERROR(VLOOKUP(B60,'Conditions Treated'!A:B,2,FALSE),"")</f>
        <v>Gastric cancer, Non-small cell lung cancer, Colorectal cancer, Hepatocellular carcinoma</v>
      </c>
      <c r="I60" s="4" t="s">
        <v>17</v>
      </c>
      <c r="J60" s="4"/>
      <c r="K60" s="4">
        <v>0.0</v>
      </c>
      <c r="L60" s="8" t="s">
        <v>142</v>
      </c>
    </row>
    <row r="61">
      <c r="A61" s="4" t="s">
        <v>6</v>
      </c>
      <c r="B61" s="5" t="s">
        <v>148</v>
      </c>
      <c r="C61" s="6" t="str">
        <f>IFERROR(VLOOKUP(B61,Rankings!A:B,2,FALSE),"")</f>
        <v>HIGHLY LIKELY</v>
      </c>
      <c r="D61" s="6"/>
      <c r="E61" s="6">
        <v>0.0</v>
      </c>
      <c r="F61" s="4" t="str">
        <f>IFERROR(__xludf.DUMMYFUNCTION("SPLIT(I61, "","")
"),"Cancer")</f>
        <v>Cancer</v>
      </c>
      <c r="G61" s="4"/>
      <c r="H61" s="7" t="str">
        <f>IFERROR(VLOOKUP(B61,'Conditions Treated'!A:B,2,FALSE),"")</f>
        <v>Multiple myeloma, Light chain (AL) amyloidosis</v>
      </c>
      <c r="I61" s="4" t="s">
        <v>17</v>
      </c>
      <c r="J61" s="4"/>
      <c r="K61" s="4">
        <v>0.0</v>
      </c>
      <c r="L61" s="8" t="s">
        <v>149</v>
      </c>
    </row>
    <row r="62">
      <c r="A62" s="4" t="s">
        <v>6</v>
      </c>
      <c r="B62" s="5" t="s">
        <v>150</v>
      </c>
      <c r="C62" s="6" t="str">
        <f>IFERROR(VLOOKUP(B62,Rankings!A:B,2,FALSE),"")</f>
        <v>HIGHLY LIKELY</v>
      </c>
      <c r="D62" s="6"/>
      <c r="E62" s="6">
        <v>0.0</v>
      </c>
      <c r="F62" s="4" t="str">
        <f>IFERROR(__xludf.DUMMYFUNCTION("SPLIT(I62, "","")
"),"Cancer")</f>
        <v>Cancer</v>
      </c>
      <c r="G62" s="4"/>
      <c r="H62" s="7" t="str">
        <f>IFERROR(VLOOKUP(B62,'Conditions Treated'!A:B,2,FALSE),"")</f>
        <v>Multiple myeloma, Light chain (AL) amyloidosis</v>
      </c>
      <c r="I62" s="4" t="s">
        <v>17</v>
      </c>
      <c r="J62" s="4"/>
      <c r="K62" s="4">
        <v>0.0</v>
      </c>
      <c r="L62" s="8" t="s">
        <v>149</v>
      </c>
    </row>
    <row r="63">
      <c r="A63" s="4" t="s">
        <v>6</v>
      </c>
      <c r="B63" s="5" t="s">
        <v>151</v>
      </c>
      <c r="C63" s="6" t="str">
        <f>IFERROR(VLOOKUP(B63,Rankings!A:B,2,FALSE),"")</f>
        <v>HIGHLY LIKELY</v>
      </c>
      <c r="D63" s="6"/>
      <c r="E63" s="6">
        <v>0.0</v>
      </c>
      <c r="F63" s="4" t="str">
        <f>IFERROR(__xludf.DUMMYFUNCTION("SPLIT(I63, "","")
"),"Cancer")</f>
        <v>Cancer</v>
      </c>
      <c r="G63" s="4"/>
      <c r="H63" s="7" t="str">
        <f>IFERROR(VLOOKUP(B63,'Conditions Treated'!A:B,2,FALSE),"")</f>
        <v>Newly-diagnosed acute myeloid leukemia</v>
      </c>
      <c r="I63" s="4" t="s">
        <v>17</v>
      </c>
      <c r="J63" s="4"/>
      <c r="K63" s="4">
        <v>0.0</v>
      </c>
      <c r="L63" s="8" t="s">
        <v>152</v>
      </c>
    </row>
    <row r="64">
      <c r="A64" s="4" t="s">
        <v>6</v>
      </c>
      <c r="B64" s="5" t="s">
        <v>153</v>
      </c>
      <c r="C64" s="6" t="str">
        <f>IFERROR(VLOOKUP(B64,Rankings!A:B,2,FALSE),"")</f>
        <v>HIGHLY LIKELY</v>
      </c>
      <c r="D64" s="6"/>
      <c r="E64" s="6">
        <v>0.0</v>
      </c>
      <c r="F64" s="4" t="str">
        <f>IFERROR(__xludf.DUMMYFUNCTION("SPLIT(I64, "","")
"),"Cancer")</f>
        <v>Cancer</v>
      </c>
      <c r="G64" s="4"/>
      <c r="H64" s="7" t="str">
        <f>IFERROR(VLOOKUP(B64,'Conditions Treated'!A:B,2,FALSE),"")</f>
        <v>Somatostatin receptor positive neuroendocrine tumors</v>
      </c>
      <c r="I64" s="4" t="s">
        <v>17</v>
      </c>
      <c r="J64" s="4"/>
      <c r="K64" s="4">
        <v>0.0</v>
      </c>
      <c r="L64" s="8" t="s">
        <v>154</v>
      </c>
    </row>
    <row r="65">
      <c r="A65" s="4" t="s">
        <v>6</v>
      </c>
      <c r="B65" s="5" t="s">
        <v>179</v>
      </c>
      <c r="C65" s="6" t="str">
        <f>IFERROR(VLOOKUP(B65,Rankings!A:B,2,FALSE),"")</f>
        <v>HIGHLY LIKELY</v>
      </c>
      <c r="D65" s="6"/>
      <c r="E65" s="6">
        <v>0.0</v>
      </c>
      <c r="F65" s="4" t="str">
        <f>IFERROR(__xludf.DUMMYFUNCTION("SPLIT(I65, "","")
"),"Cancer")</f>
        <v>Cancer</v>
      </c>
      <c r="G65" s="4"/>
      <c r="H65" s="7" t="str">
        <f>IFERROR(VLOOKUP(B65,'Conditions Treated'!A:B,2,FALSE),"")</f>
        <v>Multiple myeloma</v>
      </c>
      <c r="I65" s="4" t="s">
        <v>17</v>
      </c>
      <c r="J65" s="4"/>
      <c r="K65" s="4">
        <v>0.0</v>
      </c>
      <c r="L65" s="8" t="s">
        <v>180</v>
      </c>
    </row>
    <row r="66">
      <c r="A66" s="4" t="s">
        <v>6</v>
      </c>
      <c r="B66" s="5" t="s">
        <v>183</v>
      </c>
      <c r="C66" s="6" t="str">
        <f>IFERROR(VLOOKUP(B66,Rankings!A:B,2,FALSE),"")</f>
        <v>HIGHLY LIKELY</v>
      </c>
      <c r="D66" s="6"/>
      <c r="E66" s="6">
        <v>0.0</v>
      </c>
      <c r="F66" s="4" t="str">
        <f>IFERROR(__xludf.DUMMYFUNCTION("SPLIT(I66, "","")
"),"Cancer")</f>
        <v>Cancer</v>
      </c>
      <c r="G66" s="4"/>
      <c r="H66" s="7" t="str">
        <f>IFERROR(VLOOKUP(B66,'Conditions Treated'!A:B,2,FALSE),"")</f>
        <v>HER2-positive breast cancer, HER2-low breast cancer, HER2-mutant non-small cell lung cancer, HER2-positive gastric or gastroesophageal junction adenocarcinoma, HER2-positive solid tumors</v>
      </c>
      <c r="I66" s="4" t="s">
        <v>17</v>
      </c>
      <c r="J66" s="4"/>
      <c r="K66" s="4">
        <v>0.0</v>
      </c>
      <c r="L66" s="8" t="s">
        <v>184</v>
      </c>
    </row>
    <row r="67">
      <c r="A67" s="4" t="s">
        <v>6</v>
      </c>
      <c r="B67" s="5" t="s">
        <v>193</v>
      </c>
      <c r="C67" s="6" t="str">
        <f>IFERROR(VLOOKUP(B67,Rankings!A:B,2,FALSE),"")</f>
        <v>HIGHLY LIKELY</v>
      </c>
      <c r="D67" s="6"/>
      <c r="E67" s="6">
        <v>0.0</v>
      </c>
      <c r="F67" s="4" t="str">
        <f>IFERROR(__xludf.DUMMYFUNCTION("SPLIT(I67, "","")
"),"Cancer")</f>
        <v>Cancer</v>
      </c>
      <c r="G67" s="4"/>
      <c r="H67" s="7" t="str">
        <f>IFERROR(VLOOKUP(B67,'Conditions Treated'!A:B,2,FALSE),"")</f>
        <v>Squamous cell carcinoma of the head and neck, K-Ras wild-type, EGFR-expressing metastatic colorectal cancer, BRAF V600E Mutation-Positive Metastatic Colorectal Cancer</v>
      </c>
      <c r="I67" s="4" t="s">
        <v>17</v>
      </c>
      <c r="J67" s="4"/>
      <c r="K67" s="4">
        <v>0.0</v>
      </c>
      <c r="L67" s="8" t="s">
        <v>194</v>
      </c>
    </row>
    <row r="68">
      <c r="A68" s="4" t="s">
        <v>6</v>
      </c>
      <c r="B68" s="5" t="s">
        <v>195</v>
      </c>
      <c r="C68" s="6" t="str">
        <f>IFERROR(VLOOKUP(B68,Rankings!A:B,2,FALSE),"")</f>
        <v>HIGHLY LIKELY</v>
      </c>
      <c r="D68" s="6"/>
      <c r="E68" s="6">
        <v>0.0</v>
      </c>
      <c r="F68" s="4" t="str">
        <f>IFERROR(__xludf.DUMMYFUNCTION("SPLIT(I68, "","")
"),"Cancer")</f>
        <v>Cancer</v>
      </c>
      <c r="G68" s="4"/>
      <c r="H68" s="7" t="str">
        <f>IFERROR(VLOOKUP(B68,'Conditions Treated'!A:B,2,FALSE),"")</f>
        <v>Metastatic basal cell carcinoma, Locally advanced basal cell carcinoma</v>
      </c>
      <c r="I68" s="4" t="s">
        <v>17</v>
      </c>
      <c r="J68" s="4"/>
      <c r="K68" s="4">
        <v>0.0</v>
      </c>
      <c r="L68" s="8" t="s">
        <v>196</v>
      </c>
    </row>
    <row r="69">
      <c r="A69" s="4" t="s">
        <v>6</v>
      </c>
      <c r="B69" s="5" t="s">
        <v>197</v>
      </c>
      <c r="C69" s="6" t="str">
        <f>IFERROR(VLOOKUP(B69,Rankings!A:B,2,FALSE),"")</f>
        <v>HIGHLY LIKELY</v>
      </c>
      <c r="D69" s="6"/>
      <c r="E69" s="6">
        <v>0.0</v>
      </c>
      <c r="F69" s="4" t="str">
        <f>IFERROR(__xludf.DUMMYFUNCTION("SPLIT(I69, "","")
"),"Cancer")</f>
        <v>Cancer</v>
      </c>
      <c r="G69" s="4"/>
      <c r="H69" s="7" t="str">
        <f>IFERROR(VLOOKUP(B69,'Conditions Treated'!A:B,2,FALSE),"")</f>
        <v>Metastatic castration-sensitive prostate cancer, Non-metastatic castration-resistant prostate cancer</v>
      </c>
      <c r="I69" s="4" t="s">
        <v>17</v>
      </c>
      <c r="J69" s="4"/>
      <c r="K69" s="4">
        <v>0.0</v>
      </c>
      <c r="L69" s="8" t="s">
        <v>198</v>
      </c>
    </row>
    <row r="70">
      <c r="A70" s="4" t="s">
        <v>6</v>
      </c>
      <c r="B70" s="5" t="s">
        <v>208</v>
      </c>
      <c r="C70" s="6" t="str">
        <f>IFERROR(VLOOKUP(B70,Rankings!A:B,2,FALSE),"")</f>
        <v>HIGHLY LIKELY</v>
      </c>
      <c r="D70" s="6"/>
      <c r="E70" s="6">
        <v>0.0</v>
      </c>
      <c r="F70" s="4" t="str">
        <f>IFERROR(__xludf.DUMMYFUNCTION("SPLIT(I70, "","")
"),"Cancer")</f>
        <v>Cancer</v>
      </c>
      <c r="G70" s="4"/>
      <c r="H70" s="7" t="str">
        <f>IFERROR(VLOOKUP(B70,'Conditions Treated'!A:B,2,FALSE),"")</f>
        <v>Multiple myeloma</v>
      </c>
      <c r="I70" s="4" t="s">
        <v>17</v>
      </c>
      <c r="J70" s="4"/>
      <c r="K70" s="4">
        <v>0.0</v>
      </c>
      <c r="L70" s="8" t="s">
        <v>209</v>
      </c>
    </row>
    <row r="71">
      <c r="A71" s="4" t="s">
        <v>6</v>
      </c>
      <c r="B71" s="5" t="s">
        <v>226</v>
      </c>
      <c r="C71" s="6" t="str">
        <f>IFERROR(VLOOKUP(B71,Rankings!A:B,2,FALSE),"")</f>
        <v>HIGHLY LIKELY</v>
      </c>
      <c r="D71" s="6"/>
      <c r="E71" s="6">
        <v>0.0</v>
      </c>
      <c r="F71" s="4" t="str">
        <f>IFERROR(__xludf.DUMMYFUNCTION("SPLIT(I71, "","")
"),"Cancer")</f>
        <v>Cancer</v>
      </c>
      <c r="G71" s="4"/>
      <c r="H71" s="7" t="str">
        <f>IFERROR(VLOOKUP(B71,'Conditions Treated'!A:B,2,FALSE),"")</f>
        <v>Relapsed or refractory peripheral T-cell lymphoma</v>
      </c>
      <c r="I71" s="4" t="s">
        <v>17</v>
      </c>
      <c r="J71" s="4"/>
      <c r="K71" s="4">
        <v>0.0</v>
      </c>
      <c r="L71" s="8" t="s">
        <v>227</v>
      </c>
    </row>
    <row r="72">
      <c r="A72" s="4" t="s">
        <v>6</v>
      </c>
      <c r="B72" s="5" t="s">
        <v>228</v>
      </c>
      <c r="C72" s="6" t="str">
        <f>IFERROR(VLOOKUP(B72,Rankings!A:B,2,FALSE),"")</f>
        <v>HIGHLY LIKELY</v>
      </c>
      <c r="D72" s="6"/>
      <c r="E72" s="6">
        <v>0.0</v>
      </c>
      <c r="F72" s="4" t="str">
        <f>IFERROR(__xludf.DUMMYFUNCTION("SPLIT(I72, "","")
"),"Cancer")</f>
        <v>Cancer</v>
      </c>
      <c r="G72" s="4"/>
      <c r="H72" s="7" t="str">
        <f>IFERROR(VLOOKUP(B72,'Conditions Treated'!A:B,2,FALSE),"")</f>
        <v>Relapsed or refractory advanced renal cell carcinoma</v>
      </c>
      <c r="I72" s="4" t="s">
        <v>17</v>
      </c>
      <c r="J72" s="4"/>
      <c r="K72" s="4">
        <v>0.0</v>
      </c>
      <c r="L72" s="8" t="s">
        <v>229</v>
      </c>
    </row>
    <row r="73">
      <c r="A73" s="4" t="s">
        <v>6</v>
      </c>
      <c r="B73" s="5" t="s">
        <v>255</v>
      </c>
      <c r="C73" s="6" t="str">
        <f>IFERROR(VLOOKUP(B73,Rankings!A:B,2,FALSE),"")</f>
        <v>HIGHLY LIKELY</v>
      </c>
      <c r="D73" s="6"/>
      <c r="E73" s="6">
        <v>0.0</v>
      </c>
      <c r="F73" s="4" t="str">
        <f>IFERROR(__xludf.DUMMYFUNCTION("SPLIT(I73, "","")
"),"Cancer")</f>
        <v>Cancer</v>
      </c>
      <c r="G73" s="4"/>
      <c r="H73" s="7" t="str">
        <f>IFERROR(VLOOKUP(B73,'Conditions Treated'!A:B,2,FALSE),"")</f>
        <v>EGFR Mutation-Positive, Metastatic Non-Small Cell Lung Cancer, Previously Treated, Metastatic Squamous NSCLC</v>
      </c>
      <c r="I73" s="4" t="s">
        <v>17</v>
      </c>
      <c r="J73" s="4"/>
      <c r="K73" s="4">
        <v>0.0</v>
      </c>
      <c r="L73" s="8" t="s">
        <v>256</v>
      </c>
    </row>
    <row r="74">
      <c r="A74" s="4" t="s">
        <v>6</v>
      </c>
      <c r="B74" s="5" t="s">
        <v>261</v>
      </c>
      <c r="C74" s="6" t="str">
        <f>IFERROR(VLOOKUP(B74,Rankings!A:B,2,FALSE),"")</f>
        <v>HIGHLY LIKELY</v>
      </c>
      <c r="D74" s="6"/>
      <c r="E74" s="6">
        <v>0.0</v>
      </c>
      <c r="F74" s="4" t="str">
        <f>IFERROR(__xludf.DUMMYFUNCTION("SPLIT(I74, "","")
"),"Cancer")</f>
        <v>Cancer</v>
      </c>
      <c r="G74" s="4"/>
      <c r="H74" s="7" t="str">
        <f>IFERROR(VLOOKUP(B74,'Conditions Treated'!A:B,2,FALSE),"")</f>
        <v>Philadelphia chromosome positive chronic myeloid leukemia, Relapsed or refractory Philadelphia chromosome positive acute lymphoblastic leukemia, Myelodysplastic/myeloproliferative diseases, Aggressive systemic mastocytosis, Hypereosinophilic syndrome, Dermatofibrosarcoma protuberans, Kit+ Gastrointestinal Stromal Tumors</v>
      </c>
      <c r="I74" s="4" t="s">
        <v>17</v>
      </c>
      <c r="J74" s="4"/>
      <c r="K74" s="4">
        <v>0.0</v>
      </c>
      <c r="L74" s="8" t="s">
        <v>262</v>
      </c>
    </row>
    <row r="75">
      <c r="A75" s="4" t="s">
        <v>6</v>
      </c>
      <c r="B75" s="5" t="s">
        <v>280</v>
      </c>
      <c r="C75" s="6" t="str">
        <f>IFERROR(VLOOKUP(B75,Rankings!A:B,2,FALSE),"")</f>
        <v>HIGHLY LIKELY</v>
      </c>
      <c r="D75" s="6"/>
      <c r="E75" s="6">
        <v>0.0</v>
      </c>
      <c r="F75" s="4" t="str">
        <f>IFERROR(__xludf.DUMMYFUNCTION("SPLIT(I75, "","")
"),"Cancer")</f>
        <v>Cancer</v>
      </c>
      <c r="G75" s="4"/>
      <c r="H75" s="7" t="str">
        <f>IFERROR(VLOOKUP(B75,'Conditions Treated'!A:B,2,FALSE),"")</f>
        <v>HER2-overexpressing breast cancer, HER2-overexpressing metastatic gastric or gastroesophageal junction adenocarcinoma</v>
      </c>
      <c r="I75" s="4" t="s">
        <v>17</v>
      </c>
      <c r="J75" s="4"/>
      <c r="K75" s="4">
        <v>0.0</v>
      </c>
      <c r="L75" s="8" t="s">
        <v>281</v>
      </c>
    </row>
    <row r="76">
      <c r="A76" s="4" t="s">
        <v>6</v>
      </c>
      <c r="B76" s="5" t="s">
        <v>289</v>
      </c>
      <c r="C76" s="6" t="str">
        <f>IFERROR(VLOOKUP(B76,Rankings!A:B,2,FALSE),"")</f>
        <v>HIGHLY LIKELY</v>
      </c>
      <c r="D76" s="6"/>
      <c r="E76" s="6">
        <v>0.0</v>
      </c>
      <c r="F76" s="4" t="str">
        <f>IFERROR(__xludf.DUMMYFUNCTION("SPLIT(I76, "","")
"),"Cancer")</f>
        <v>Cancer</v>
      </c>
      <c r="G76" s="4"/>
      <c r="H76" s="7" t="str">
        <f>IFERROR(VLOOKUP(B76,'Conditions Treated'!A:B,2,FALSE),"")</f>
        <v>Relapsed small cell lung cancer</v>
      </c>
      <c r="I76" s="4" t="s">
        <v>17</v>
      </c>
      <c r="J76" s="4"/>
      <c r="K76" s="4">
        <v>0.0</v>
      </c>
      <c r="L76" s="8" t="s">
        <v>290</v>
      </c>
    </row>
    <row r="77">
      <c r="A77" s="4" t="s">
        <v>6</v>
      </c>
      <c r="B77" s="5" t="s">
        <v>293</v>
      </c>
      <c r="C77" s="6" t="str">
        <f>IFERROR(VLOOKUP(B77,Rankings!A:B,2,FALSE),"")</f>
        <v>HIGHLY LIKELY</v>
      </c>
      <c r="D77" s="6"/>
      <c r="E77" s="6">
        <v>0.0</v>
      </c>
      <c r="F77" s="4" t="str">
        <f>IFERROR(__xludf.DUMMYFUNCTION("SPLIT(I77, "","")
"),"Cancer")</f>
        <v>Cancer</v>
      </c>
      <c r="G77" s="4"/>
      <c r="H77" s="7" t="str">
        <f>IFERROR(VLOOKUP(B77,'Conditions Treated'!A:B,2,FALSE),"")</f>
        <v>Hormone receptor (HR)-positive, human epidermal growth factor receptor 2 (HER2)-negative advanced or metastatic breast cancer</v>
      </c>
      <c r="I77" s="4" t="s">
        <v>17</v>
      </c>
      <c r="J77" s="4"/>
      <c r="K77" s="4">
        <v>0.0</v>
      </c>
      <c r="L77" s="8" t="s">
        <v>294</v>
      </c>
    </row>
    <row r="78">
      <c r="A78" s="4" t="s">
        <v>6</v>
      </c>
      <c r="B78" s="5" t="s">
        <v>295</v>
      </c>
      <c r="C78" s="6" t="str">
        <f>IFERROR(VLOOKUP(B78,Rankings!A:B,2,FALSE),"")</f>
        <v>HIGHLY LIKELY</v>
      </c>
      <c r="D78" s="6"/>
      <c r="E78" s="6">
        <v>0.0</v>
      </c>
      <c r="F78" s="4" t="str">
        <f>IFERROR(__xludf.DUMMYFUNCTION("SPLIT(I78, "","")
"),"Cancer")</f>
        <v>Cancer</v>
      </c>
      <c r="G78" s="4"/>
      <c r="H78" s="7" t="str">
        <f>IFERROR(VLOOKUP(B78,'Conditions Treated'!A:B,2,FALSE),"")</f>
        <v>Philadelphia Chromosome-Positive Acute Lymphoblastic Leukemia, Chronic Myeloid Leukemia</v>
      </c>
      <c r="I78" s="4" t="s">
        <v>17</v>
      </c>
      <c r="J78" s="4"/>
      <c r="K78" s="4">
        <v>0.0</v>
      </c>
      <c r="L78" s="8" t="s">
        <v>296</v>
      </c>
    </row>
    <row r="79">
      <c r="A79" s="4" t="s">
        <v>6</v>
      </c>
      <c r="B79" s="5" t="s">
        <v>299</v>
      </c>
      <c r="C79" s="6" t="str">
        <f>IFERROR(VLOOKUP(B79,Rankings!A:B,2,FALSE),"")</f>
        <v>HIGHLY LIKELY</v>
      </c>
      <c r="D79" s="6"/>
      <c r="E79" s="6">
        <v>0.0</v>
      </c>
      <c r="F79" s="4" t="str">
        <f>IFERROR(__xludf.DUMMYFUNCTION("SPLIT(I79, "","")
"),"Cancer")</f>
        <v>Cancer</v>
      </c>
      <c r="G79" s="4"/>
      <c r="H79" s="7" t="str">
        <f>IFERROR(VLOOKUP(B79,'Conditions Treated'!A:B,2,FALSE),"")</f>
        <v>Relapsed or refractory acute myeloid leukemia</v>
      </c>
      <c r="I79" s="4" t="s">
        <v>17</v>
      </c>
      <c r="J79" s="4"/>
      <c r="K79" s="4">
        <v>0.0</v>
      </c>
      <c r="L79" s="8" t="s">
        <v>300</v>
      </c>
    </row>
    <row r="80">
      <c r="A80" s="4" t="s">
        <v>6</v>
      </c>
      <c r="B80" s="5" t="s">
        <v>308</v>
      </c>
      <c r="C80" s="6" t="str">
        <f>IFERROR(VLOOKUP(B80,Rankings!A:B,2,FALSE),"")</f>
        <v>HIGHLY LIKELY</v>
      </c>
      <c r="D80" s="6"/>
      <c r="E80" s="6">
        <v>0.0</v>
      </c>
      <c r="F80" s="4" t="str">
        <f>IFERROR(__xludf.DUMMYFUNCTION("SPLIT(I80, "","")
"),"Cancer")</f>
        <v>Cancer</v>
      </c>
      <c r="G80" s="4"/>
      <c r="H80" s="7" t="str">
        <f>IFERROR(VLOOKUP(B80,'Conditions Treated'!A:B,2,FALSE),"")</f>
        <v>Chronic lymphocytic leukemia/Small lymphocytic lymphoma, Waldenström’s macroglobulinemia, Chronic graft versus host disease</v>
      </c>
      <c r="I80" s="4" t="s">
        <v>17</v>
      </c>
      <c r="J80" s="4"/>
      <c r="K80" s="4">
        <v>0.0</v>
      </c>
      <c r="L80" s="8" t="s">
        <v>309</v>
      </c>
    </row>
    <row r="81">
      <c r="A81" s="4" t="s">
        <v>6</v>
      </c>
      <c r="B81" s="5" t="s">
        <v>310</v>
      </c>
      <c r="C81" s="6" t="str">
        <f>IFERROR(VLOOKUP(B81,Rankings!A:B,2,FALSE),"")</f>
        <v>HIGHLY LIKELY</v>
      </c>
      <c r="D81" s="6"/>
      <c r="E81" s="6">
        <v>0.0</v>
      </c>
      <c r="F81" s="4" t="str">
        <f>IFERROR(__xludf.DUMMYFUNCTION("SPLIT(I81, "","")
"),"Cancer")</f>
        <v>Cancer</v>
      </c>
      <c r="G81" s="4"/>
      <c r="H81" s="7" t="str">
        <f>IFERROR(VLOOKUP(B81,'Conditions Treated'!A:B,2,FALSE),"")</f>
        <v>Unresectable, Stage III non-small cell lung cancer, Metastatic non-small cell lung cancer, Extensive-stage small cell lung cancer, Biliary tract cancer, Unresectable hepatocellular carcinoma, Endometrial cancer</v>
      </c>
      <c r="I81" s="4" t="s">
        <v>17</v>
      </c>
      <c r="J81" s="4"/>
      <c r="K81" s="4">
        <v>0.0</v>
      </c>
      <c r="L81" s="8" t="s">
        <v>311</v>
      </c>
    </row>
    <row r="82">
      <c r="A82" s="4" t="s">
        <v>6</v>
      </c>
      <c r="B82" s="5" t="s">
        <v>312</v>
      </c>
      <c r="C82" s="6" t="str">
        <f>IFERROR(VLOOKUP(B82,Rankings!A:B,2,FALSE),"")</f>
        <v>HIGHLY LIKELY</v>
      </c>
      <c r="D82" s="6"/>
      <c r="E82" s="6">
        <v>0.0</v>
      </c>
      <c r="F82" s="4" t="str">
        <f>IFERROR(__xludf.DUMMYFUNCTION("SPLIT(I82, "","")
"),"Cancer")</f>
        <v>Cancer</v>
      </c>
      <c r="G82" s="4"/>
      <c r="H82" s="7" t="str">
        <f>IFERROR(VLOOKUP(B82,'Conditions Treated'!A:B,2,FALSE),"")</f>
        <v>Unresectable cutaneous, subcutaneous, and nodal lesions in melanoma</v>
      </c>
      <c r="I82" s="4" t="s">
        <v>17</v>
      </c>
      <c r="J82" s="4"/>
      <c r="K82" s="4">
        <v>0.0</v>
      </c>
      <c r="L82" s="8" t="s">
        <v>313</v>
      </c>
    </row>
    <row r="83">
      <c r="A83" s="4" t="s">
        <v>6</v>
      </c>
      <c r="B83" s="5" t="s">
        <v>321</v>
      </c>
      <c r="C83" s="6" t="str">
        <f>IFERROR(VLOOKUP(B83,Rankings!A:B,2,FALSE),"")</f>
        <v>HIGHLY LIKELY</v>
      </c>
      <c r="D83" s="6"/>
      <c r="E83" s="6">
        <v>0.0</v>
      </c>
      <c r="F83" s="4" t="str">
        <f>IFERROR(__xludf.DUMMYFUNCTION("SPLIT(I83, "","")
"),"Cancer")</f>
        <v>Cancer</v>
      </c>
      <c r="G83" s="4"/>
      <c r="H83" s="7" t="str">
        <f>IFERROR(VLOOKUP(B83,'Conditions Treated'!A:B,2,FALSE),"")</f>
        <v>Advanced renal cell carcinoma</v>
      </c>
      <c r="I83" s="4" t="s">
        <v>17</v>
      </c>
      <c r="J83" s="4"/>
      <c r="K83" s="4">
        <v>0.0</v>
      </c>
      <c r="L83" s="8" t="s">
        <v>322</v>
      </c>
    </row>
    <row r="84">
      <c r="A84" s="4" t="s">
        <v>6</v>
      </c>
      <c r="B84" s="5" t="s">
        <v>323</v>
      </c>
      <c r="C84" s="6" t="str">
        <f>IFERROR(VLOOKUP(B84,Rankings!A:B,2,FALSE),"")</f>
        <v>HIGHLY LIKELY</v>
      </c>
      <c r="D84" s="6"/>
      <c r="E84" s="6">
        <v>0.0</v>
      </c>
      <c r="F84" s="4" t="str">
        <f>IFERROR(__xludf.DUMMYFUNCTION("SPLIT(I84, "","")
"),"Cancer")</f>
        <v>Cancer</v>
      </c>
      <c r="G84" s="4"/>
      <c r="H84" s="7" t="str">
        <f>IFERROR(VLOOKUP(B84,'Conditions Treated'!A:B,2,FALSE),"")</f>
        <v>Intermediate-2 or high-risk primary or secondary myelofibrosis</v>
      </c>
      <c r="I84" s="4" t="s">
        <v>17</v>
      </c>
      <c r="J84" s="4"/>
      <c r="K84" s="4">
        <v>0.0</v>
      </c>
      <c r="L84" s="8" t="s">
        <v>324</v>
      </c>
    </row>
    <row r="85">
      <c r="A85" s="4" t="s">
        <v>6</v>
      </c>
      <c r="B85" s="5" t="s">
        <v>329</v>
      </c>
      <c r="C85" s="6" t="str">
        <f>IFERROR(VLOOKUP(B85,Rankings!A:B,2,FALSE),"")</f>
        <v>HIGHLY LIKELY</v>
      </c>
      <c r="D85" s="6"/>
      <c r="E85" s="6">
        <v>0.0</v>
      </c>
      <c r="F85" s="4" t="str">
        <f>IFERROR(__xludf.DUMMYFUNCTION("SPLIT(I85, "","")
"),"Cancer")</f>
        <v>Cancer</v>
      </c>
      <c r="G85" s="4" t="str">
        <f>IFERROR(__xludf.DUMMYFUNCTION("""COMPUTED_VALUE""")," Autoimmune Disorders")</f>
        <v> Autoimmune Disorders</v>
      </c>
      <c r="H85" s="7" t="str">
        <f>IFERROR(VLOOKUP(B85,'Conditions Treated'!A:B,2,FALSE),"")</f>
        <v>Myelofibrosis, Polycythemia vera, Steroid-refractory acute graft-versus-host disease, Chronic graft-versus-host disease</v>
      </c>
      <c r="I85" s="4" t="s">
        <v>330</v>
      </c>
      <c r="J85" s="4"/>
      <c r="K85" s="4">
        <v>0.0</v>
      </c>
      <c r="L85" s="8" t="s">
        <v>331</v>
      </c>
    </row>
    <row r="86">
      <c r="A86" s="4" t="s">
        <v>6</v>
      </c>
      <c r="B86" s="5" t="s">
        <v>332</v>
      </c>
      <c r="C86" s="6" t="str">
        <f>IFERROR(VLOOKUP(B86,Rankings!A:B,2,FALSE),"")</f>
        <v>HIGHLY LIKELY</v>
      </c>
      <c r="D86" s="6"/>
      <c r="E86" s="6">
        <v>0.0</v>
      </c>
      <c r="F86" s="4" t="str">
        <f>IFERROR(__xludf.DUMMYFUNCTION("SPLIT(I86, "","")
"),"Cancer")</f>
        <v>Cancer</v>
      </c>
      <c r="G86" s="4"/>
      <c r="H86" s="7" t="str">
        <f>IFERROR(VLOOKUP(B86,'Conditions Treated'!A:B,2,FALSE),"")</f>
        <v>Gastrointestinal Stromal Tumor, Advanced Systemic Mastocytosis, Indolent Systemic Mastocytosis</v>
      </c>
      <c r="I86" s="4" t="s">
        <v>17</v>
      </c>
      <c r="J86" s="4"/>
      <c r="K86" s="4">
        <v>0.0</v>
      </c>
      <c r="L86" s="8" t="s">
        <v>333</v>
      </c>
    </row>
    <row r="87">
      <c r="A87" s="4" t="s">
        <v>6</v>
      </c>
      <c r="B87" s="5" t="s">
        <v>334</v>
      </c>
      <c r="C87" s="6" t="str">
        <f>IFERROR(VLOOKUP(B87,Rankings!A:B,2,FALSE),"")</f>
        <v>HIGHLY LIKELY</v>
      </c>
      <c r="D87" s="6"/>
      <c r="E87" s="6">
        <v>0.0</v>
      </c>
      <c r="F87" s="4" t="str">
        <f>IFERROR(__xludf.DUMMYFUNCTION("SPLIT(I87, "","")
"),"Cancer")</f>
        <v>Cancer</v>
      </c>
      <c r="G87" s="4"/>
      <c r="H87" s="7" t="str">
        <f>IFERROR(VLOOKUP(B87,'Conditions Treated'!A:B,2,FALSE),"")</f>
        <v>HER2-positive metastatic breast cancer, HER2-positive early breast cancer</v>
      </c>
      <c r="I87" s="4" t="s">
        <v>17</v>
      </c>
      <c r="J87" s="4"/>
      <c r="K87" s="4">
        <v>0.0</v>
      </c>
      <c r="L87" s="8" t="s">
        <v>335</v>
      </c>
    </row>
    <row r="88">
      <c r="A88" s="4" t="s">
        <v>6</v>
      </c>
      <c r="B88" s="5" t="s">
        <v>338</v>
      </c>
      <c r="C88" s="6" t="str">
        <f>IFERROR(VLOOKUP(B88,Rankings!A:B,2,FALSE),"")</f>
        <v>HIGHLY LIKELY</v>
      </c>
      <c r="D88" s="6"/>
      <c r="E88" s="6">
        <v>0.0</v>
      </c>
      <c r="F88" s="4" t="str">
        <f>IFERROR(__xludf.DUMMYFUNCTION("SPLIT(I88, "","")
"),"Cancer")</f>
        <v>Cancer</v>
      </c>
      <c r="G88" s="4"/>
      <c r="H88" s="7" t="str">
        <f>IFERROR(VLOOKUP(B88,'Conditions Treated'!A:B,2,FALSE),"")</f>
        <v>HER2-overexpressing breast cancer, HER2-overexpressing metastatic gastric or gastroesophageal junction adenocarcinoma</v>
      </c>
      <c r="I88" s="4" t="s">
        <v>17</v>
      </c>
      <c r="J88" s="4"/>
      <c r="K88" s="4">
        <v>0.0</v>
      </c>
      <c r="L88" s="8" t="s">
        <v>339</v>
      </c>
    </row>
    <row r="89">
      <c r="A89" s="4" t="s">
        <v>6</v>
      </c>
      <c r="B89" s="5" t="s">
        <v>346</v>
      </c>
      <c r="C89" s="6" t="str">
        <f>IFERROR(VLOOKUP(B89,Rankings!A:B,2,FALSE),"")</f>
        <v>HIGHLY LIKELY</v>
      </c>
      <c r="D89" s="6"/>
      <c r="E89" s="6">
        <v>0.0</v>
      </c>
      <c r="F89" s="4" t="str">
        <f>IFERROR(__xludf.DUMMYFUNCTION("SPLIT(I89, "","")
"),"Cancer")</f>
        <v>Cancer</v>
      </c>
      <c r="G89" s="4"/>
      <c r="H89" s="7" t="str">
        <f>IFERROR(VLOOKUP(B89,'Conditions Treated'!A:B,2,FALSE),"")</f>
        <v>Melanoma, Non-Small Cell Lung Cancer, Head and Neck Squamous Cell Cancer, Classical Hodgkin Lymphoma, Primary Mediastinal Large B-Cell Lymphoma, Urothelial Cancer, Microsatellite Instability-High or Mismatch Repair Deficient Cancer, Microsatellite Instability-High or Mismatch Repair Deficient Colorectal Cancer, Gastric Cancer, Esophageal Cancer, Cervical Cancer, Hepatocellular Carcinoma, Biliary Tract Cancer, Merkel Cell Carcinoma, Renal Cell Carcinoma, Endometrial Carcinoma, Tumor Mutational Burden-High Cancer, Cutaneous Squamous Cell Carcinoma, Triple-Negative Breast Cancer</v>
      </c>
      <c r="I89" s="4" t="s">
        <v>17</v>
      </c>
      <c r="J89" s="4"/>
      <c r="K89" s="4">
        <v>0.0</v>
      </c>
      <c r="L89" s="8" t="s">
        <v>347</v>
      </c>
    </row>
    <row r="90">
      <c r="A90" s="4" t="s">
        <v>6</v>
      </c>
      <c r="B90" s="5" t="s">
        <v>348</v>
      </c>
      <c r="C90" s="6" t="str">
        <f>IFERROR(VLOOKUP(B90,Rankings!A:B,2,FALSE),"")</f>
        <v>HIGHLY LIKELY</v>
      </c>
      <c r="D90" s="6"/>
      <c r="E90" s="6">
        <v>0.0</v>
      </c>
      <c r="F90" s="4" t="str">
        <f>IFERROR(__xludf.DUMMYFUNCTION("SPLIT(I90, "","")
"),"Cancer")</f>
        <v>Cancer</v>
      </c>
      <c r="G90" s="4"/>
      <c r="H90" s="7" t="str">
        <f>IFERROR(VLOOKUP(B90,'Conditions Treated'!A:B,2,FALSE),"")</f>
        <v>Hormone receptor (HR)-positive, human epidermal growth factor receptor 2 (HER2)-negative advanced or metastatic breast cancer</v>
      </c>
      <c r="I90" s="4" t="s">
        <v>17</v>
      </c>
      <c r="J90" s="4"/>
      <c r="K90" s="4">
        <v>0.0</v>
      </c>
      <c r="L90" s="8" t="s">
        <v>349</v>
      </c>
    </row>
    <row r="91">
      <c r="A91" s="4" t="s">
        <v>6</v>
      </c>
      <c r="B91" s="5" t="s">
        <v>350</v>
      </c>
      <c r="C91" s="6" t="str">
        <f>IFERROR(VLOOKUP(B91,Rankings!A:B,2,FALSE),"")</f>
        <v>HIGHLY LIKELY</v>
      </c>
      <c r="D91" s="6"/>
      <c r="E91" s="6">
        <v>0.0</v>
      </c>
      <c r="F91" s="4" t="str">
        <f>IFERROR(__xludf.DUMMYFUNCTION("SPLIT(I91, "","")
"),"Cancer")</f>
        <v>Cancer</v>
      </c>
      <c r="G91" s="4"/>
      <c r="H91" s="7" t="str">
        <f>IFERROR(VLOOKUP(B91,'Conditions Treated'!A:B,2,FALSE),"")</f>
        <v>Hormone receptor (HR)-positive, human epidermal growth factor receptor 2 (HER2)-negative advanced or metastatic breast cancer</v>
      </c>
      <c r="I91" s="4" t="s">
        <v>17</v>
      </c>
      <c r="J91" s="4"/>
      <c r="K91" s="4">
        <v>0.0</v>
      </c>
      <c r="L91" s="8" t="s">
        <v>349</v>
      </c>
    </row>
    <row r="92">
      <c r="A92" s="4" t="s">
        <v>6</v>
      </c>
      <c r="B92" s="5" t="s">
        <v>363</v>
      </c>
      <c r="C92" s="6" t="str">
        <f>IFERROR(VLOOKUP(B92,Rankings!A:B,2,FALSE),"")</f>
        <v>HIGHLY LIKELY</v>
      </c>
      <c r="D92" s="6"/>
      <c r="E92" s="6">
        <v>0.0</v>
      </c>
      <c r="F92" s="4" t="str">
        <f>IFERROR(__xludf.DUMMYFUNCTION("SPLIT(I92, "","")
"),"Cancer")</f>
        <v>Cancer</v>
      </c>
      <c r="G92" s="4"/>
      <c r="H92" s="7" t="str">
        <f>IFERROR(VLOOKUP(B92,'Conditions Treated'!A:B,2,FALSE),"")</f>
        <v>Relapsed or refractory multiple myeloma</v>
      </c>
      <c r="I92" s="4" t="s">
        <v>17</v>
      </c>
      <c r="J92" s="4"/>
      <c r="K92" s="4">
        <v>0.0</v>
      </c>
      <c r="L92" s="8" t="s">
        <v>364</v>
      </c>
    </row>
    <row r="93">
      <c r="A93" s="4" t="s">
        <v>6</v>
      </c>
      <c r="B93" s="5" t="s">
        <v>365</v>
      </c>
      <c r="C93" s="6" t="str">
        <f>IFERROR(VLOOKUP(B93,Rankings!A:B,2,FALSE),"")</f>
        <v>HIGHLY LIKELY</v>
      </c>
      <c r="D93" s="6"/>
      <c r="E93" s="6">
        <v>0.0</v>
      </c>
      <c r="F93" s="4" t="str">
        <f>IFERROR(__xludf.DUMMYFUNCTION("SPLIT(I93, "","")
"),"Cancer")</f>
        <v>Cancer</v>
      </c>
      <c r="G93" s="4"/>
      <c r="H93" s="7" t="str">
        <f>IFERROR(VLOOKUP(B93,'Conditions Treated'!A:B,2,FALSE),"")</f>
        <v>Differentiated Thyroid Cancer, Renal Cell Carcinoma, Hepatocellular Carcinoma, Endometrial Carcinoma</v>
      </c>
      <c r="I93" s="4" t="s">
        <v>17</v>
      </c>
      <c r="J93" s="4"/>
      <c r="K93" s="4">
        <v>0.0</v>
      </c>
      <c r="L93" s="8" t="s">
        <v>366</v>
      </c>
    </row>
    <row r="94">
      <c r="A94" s="4" t="s">
        <v>6</v>
      </c>
      <c r="B94" s="5" t="s">
        <v>371</v>
      </c>
      <c r="C94" s="6" t="str">
        <f>IFERROR(VLOOKUP(B94,Rankings!A:B,2,FALSE),"")</f>
        <v>HIGHLY LIKELY</v>
      </c>
      <c r="D94" s="6"/>
      <c r="E94" s="6">
        <v>0.0</v>
      </c>
      <c r="F94" s="4" t="str">
        <f>IFERROR(__xludf.DUMMYFUNCTION("SPLIT(I94, "","")
"),"Cancer")</f>
        <v>Cancer</v>
      </c>
      <c r="G94" s="4"/>
      <c r="H94" s="7" t="str">
        <f>IFERROR(VLOOKUP(B94,'Conditions Treated'!A:B,2,FALSE),"")</f>
        <v>Metastatic cutaneous squamous cell carcinoma, Locally advanced CSCC, Locally advanced or metastatic BCC, Non-Small Cell Lung Cancer</v>
      </c>
      <c r="I94" s="4" t="s">
        <v>17</v>
      </c>
      <c r="J94" s="4"/>
      <c r="K94" s="4">
        <v>0.0</v>
      </c>
      <c r="L94" s="8" t="s">
        <v>372</v>
      </c>
    </row>
    <row r="95">
      <c r="A95" s="4" t="s">
        <v>6</v>
      </c>
      <c r="B95" s="5" t="s">
        <v>375</v>
      </c>
      <c r="C95" s="6" t="str">
        <f>IFERROR(VLOOKUP(B95,Rankings!A:B,2,FALSE),"")</f>
        <v>HIGHLY LIKELY</v>
      </c>
      <c r="D95" s="6"/>
      <c r="E95" s="6">
        <v>0.0</v>
      </c>
      <c r="F95" s="4" t="str">
        <f>IFERROR(__xludf.DUMMYFUNCTION("SPLIT(I95, "","")
"),"Cancer")</f>
        <v>Cancer</v>
      </c>
      <c r="G95" s="4"/>
      <c r="H95" s="7" t="str">
        <f>IFERROR(VLOOKUP(B95,'Conditions Treated'!A:B,2,FALSE),"")</f>
        <v>Metastatic non-small cell lung cancer</v>
      </c>
      <c r="I95" s="4" t="s">
        <v>17</v>
      </c>
      <c r="J95" s="4"/>
      <c r="K95" s="4">
        <v>0.0</v>
      </c>
      <c r="L95" s="8" t="s">
        <v>376</v>
      </c>
    </row>
    <row r="96">
      <c r="A96" s="4" t="s">
        <v>6</v>
      </c>
      <c r="B96" s="5" t="s">
        <v>377</v>
      </c>
      <c r="C96" s="6" t="str">
        <f>IFERROR(VLOOKUP(B96,Rankings!A:B,2,FALSE),"")</f>
        <v>HIGHLY LIKELY</v>
      </c>
      <c r="D96" s="6"/>
      <c r="E96" s="6">
        <v>0.0</v>
      </c>
      <c r="F96" s="4" t="str">
        <f>IFERROR(__xludf.DUMMYFUNCTION("SPLIT(I96, "","")
"),"Cancer")</f>
        <v>Cancer</v>
      </c>
      <c r="G96" s="4"/>
      <c r="H96" s="7" t="str">
        <f>IFERROR(VLOOKUP(B96,'Conditions Treated'!A:B,2,FALSE),"")</f>
        <v>KRAS G12C-mutated locally advanced or metastatic non-small cell lung cancer</v>
      </c>
      <c r="I96" s="4" t="s">
        <v>17</v>
      </c>
      <c r="J96" s="4"/>
      <c r="K96" s="4">
        <v>0.0</v>
      </c>
      <c r="L96" s="8" t="s">
        <v>378</v>
      </c>
    </row>
    <row r="97">
      <c r="A97" s="4" t="s">
        <v>6</v>
      </c>
      <c r="B97" s="5" t="s">
        <v>383</v>
      </c>
      <c r="C97" s="6" t="str">
        <f>IFERROR(VLOOKUP(B97,Rankings!A:B,2,FALSE),"")</f>
        <v>HIGHLY LIKELY</v>
      </c>
      <c r="D97" s="6"/>
      <c r="E97" s="6">
        <v>0.0</v>
      </c>
      <c r="F97" s="4" t="str">
        <f>IFERROR(__xludf.DUMMYFUNCTION("SPLIT(I97, "","")
"),"Cancer")</f>
        <v>Cancer</v>
      </c>
      <c r="G97" s="4"/>
      <c r="H97" s="7" t="str">
        <f>IFERROR(VLOOKUP(B97,'Conditions Treated'!A:B,2,FALSE),"")</f>
        <v>Somatostatin receptor-positive gastroenteropancreatic neuroendocrine tumors</v>
      </c>
      <c r="I97" s="4" t="s">
        <v>17</v>
      </c>
      <c r="J97" s="4"/>
      <c r="K97" s="4">
        <v>0.0</v>
      </c>
      <c r="L97" s="8" t="s">
        <v>384</v>
      </c>
    </row>
    <row r="98">
      <c r="A98" s="4" t="s">
        <v>6</v>
      </c>
      <c r="B98" s="5" t="s">
        <v>385</v>
      </c>
      <c r="C98" s="6" t="str">
        <f>IFERROR(VLOOKUP(B98,Rankings!A:B,2,FALSE),"")</f>
        <v>HIGHLY LIKELY</v>
      </c>
      <c r="D98" s="6"/>
      <c r="E98" s="6">
        <v>0.0</v>
      </c>
      <c r="F98" s="4" t="str">
        <f>IFERROR(__xludf.DUMMYFUNCTION("SPLIT(I98, "","")
"),"Cancer")</f>
        <v>Cancer</v>
      </c>
      <c r="G98" s="4"/>
      <c r="H98" s="7" t="str">
        <f>IFERROR(VLOOKUP(B98,'Conditions Treated'!A:B,2,FALSE),"")</f>
        <v>Advanced gBRCA-mutated Ovarian cancer</v>
      </c>
      <c r="I98" s="4" t="s">
        <v>17</v>
      </c>
      <c r="J98" s="4"/>
      <c r="K98" s="4">
        <v>0.0</v>
      </c>
      <c r="L98" s="8" t="s">
        <v>386</v>
      </c>
    </row>
    <row r="99">
      <c r="A99" s="4" t="s">
        <v>6</v>
      </c>
      <c r="B99" s="5" t="s">
        <v>387</v>
      </c>
      <c r="C99" s="6" t="str">
        <f>IFERROR(VLOOKUP(B99,Rankings!A:B,2,FALSE),"")</f>
        <v>HIGHLY LIKELY</v>
      </c>
      <c r="D99" s="6"/>
      <c r="E99" s="6">
        <v>0.0</v>
      </c>
      <c r="F99" s="4" t="str">
        <f>IFERROR(__xludf.DUMMYFUNCTION("SPLIT(I99, "","")
"),"Cancer")</f>
        <v>Cancer</v>
      </c>
      <c r="G99" s="4"/>
      <c r="H99" s="7" t="str">
        <f>IFERROR(VLOOKUP(B99,'Conditions Treated'!A:B,2,FALSE),"")</f>
        <v>Philadelphia chromosome-negative acute lymphoblastic leukemia</v>
      </c>
      <c r="I99" s="4" t="s">
        <v>17</v>
      </c>
      <c r="J99" s="4"/>
      <c r="K99" s="4">
        <v>0.0</v>
      </c>
      <c r="L99" s="8" t="s">
        <v>388</v>
      </c>
    </row>
    <row r="100">
      <c r="A100" s="4" t="s">
        <v>6</v>
      </c>
      <c r="B100" s="5" t="s">
        <v>393</v>
      </c>
      <c r="C100" s="6" t="str">
        <f>IFERROR(VLOOKUP(B100,Rankings!A:B,2,FALSE),"")</f>
        <v>HIGHLY LIKELY</v>
      </c>
      <c r="D100" s="6"/>
      <c r="E100" s="6">
        <v>0.0</v>
      </c>
      <c r="F100" s="4" t="str">
        <f>IFERROR(__xludf.DUMMYFUNCTION("SPLIT(I100, "","")
"),"Cancer")</f>
        <v>Cancer</v>
      </c>
      <c r="G100" s="4"/>
      <c r="H100" s="7" t="str">
        <f>IFERROR(VLOOKUP(B100,'Conditions Treated'!A:B,2,FALSE),"")</f>
        <v>Unresectable or metastatic melanoma, Metastatic non-small cell lung cancer</v>
      </c>
      <c r="I100" s="4" t="s">
        <v>17</v>
      </c>
      <c r="J100" s="4"/>
      <c r="K100" s="4">
        <v>0.0</v>
      </c>
      <c r="L100" s="8" t="s">
        <v>394</v>
      </c>
    </row>
    <row r="101">
      <c r="A101" s="4" t="s">
        <v>6</v>
      </c>
      <c r="B101" s="5" t="s">
        <v>397</v>
      </c>
      <c r="C101" s="6" t="str">
        <f>IFERROR(VLOOKUP(B101,Rankings!A:B,2,FALSE),"")</f>
        <v>HIGHLY LIKELY</v>
      </c>
      <c r="D101" s="6"/>
      <c r="E101" s="6">
        <v>0.0</v>
      </c>
      <c r="F101" s="4" t="str">
        <f>IFERROR(__xludf.DUMMYFUNCTION("SPLIT(I101, "","")
"),"Cancer")</f>
        <v>Cancer</v>
      </c>
      <c r="G101" s="4"/>
      <c r="H101" s="7" t="str">
        <f>IFERROR(VLOOKUP(B101,'Conditions Treated'!A:B,2,FALSE),"")</f>
        <v>Relapsed or refractory diffuse large B-cell lymphoma</v>
      </c>
      <c r="I101" s="4" t="s">
        <v>17</v>
      </c>
      <c r="J101" s="4"/>
      <c r="K101" s="4">
        <v>0.0</v>
      </c>
      <c r="L101" s="8" t="s">
        <v>398</v>
      </c>
    </row>
    <row r="102">
      <c r="A102" s="4" t="s">
        <v>6</v>
      </c>
      <c r="B102" s="5" t="s">
        <v>403</v>
      </c>
      <c r="C102" s="6" t="str">
        <f>IFERROR(VLOOKUP(B102,Rankings!A:B,2,FALSE),"")</f>
        <v>HIGHLY LIKELY</v>
      </c>
      <c r="D102" s="6"/>
      <c r="E102" s="6">
        <v>0.0</v>
      </c>
      <c r="F102" s="4" t="str">
        <f>IFERROR(__xludf.DUMMYFUNCTION("SPLIT(I102, "","")
"),"Cancer")</f>
        <v>Cancer</v>
      </c>
      <c r="G102" s="4"/>
      <c r="H102" s="7" t="str">
        <f>IFERROR(VLOOKUP(B102,'Conditions Treated'!A:B,2,FALSE),"")</f>
        <v>Metastatic colorectal cancer, Unresectable, locally advanced, recurrent or metastatic non-squamous non-small cell lung cancer, Recurrent glioblastoma, Metastatic renal cell carcinoma, Persistent, recurrent, or metastatic cervical cancer, Epithelial ovarian, fallopian tube, or primary peritoneal cancer</v>
      </c>
      <c r="I102" s="4" t="s">
        <v>17</v>
      </c>
      <c r="J102" s="4"/>
      <c r="K102" s="4">
        <v>0.0</v>
      </c>
      <c r="L102" s="8" t="s">
        <v>404</v>
      </c>
    </row>
    <row r="103">
      <c r="A103" s="4" t="s">
        <v>6</v>
      </c>
      <c r="B103" s="5" t="s">
        <v>412</v>
      </c>
      <c r="C103" s="6" t="str">
        <f>IFERROR(VLOOKUP(B103,Rankings!A:B,2,FALSE),"")</f>
        <v>HIGHLY LIKELY</v>
      </c>
      <c r="D103" s="6"/>
      <c r="E103" s="6">
        <v>0.0</v>
      </c>
      <c r="F103" s="4" t="str">
        <f>IFERROR(__xludf.DUMMYFUNCTION("SPLIT(I103, "","")
"),"Cancer")</f>
        <v>Cancer</v>
      </c>
      <c r="G103" s="4"/>
      <c r="H103" s="7" t="str">
        <f>IFERROR(VLOOKUP(B103,'Conditions Treated'!A:B,2,FALSE),"")</f>
        <v>Early-stage HER2-positive breast cancer, Advanced or metastatic HER2-positive breast cancer</v>
      </c>
      <c r="I103" s="4" t="s">
        <v>17</v>
      </c>
      <c r="J103" s="4"/>
      <c r="K103" s="4">
        <v>0.0</v>
      </c>
      <c r="L103" s="8" t="s">
        <v>413</v>
      </c>
    </row>
    <row r="104">
      <c r="A104" s="4" t="s">
        <v>6</v>
      </c>
      <c r="B104" s="5" t="s">
        <v>416</v>
      </c>
      <c r="C104" s="6" t="str">
        <f>IFERROR(VLOOKUP(B104,Rankings!A:B,2,FALSE),"")</f>
        <v>HIGHLY LIKELY</v>
      </c>
      <c r="D104" s="6"/>
      <c r="E104" s="6">
        <v>0.0</v>
      </c>
      <c r="F104" s="4" t="str">
        <f>IFERROR(__xludf.DUMMYFUNCTION("SPLIT(I104, "","")
"),"Cancer")</f>
        <v>Cancer</v>
      </c>
      <c r="G104" s="4"/>
      <c r="H104" s="7" t="str">
        <f>IFERROR(VLOOKUP(B104,'Conditions Treated'!A:B,2,FALSE),"")</f>
        <v>Multiple myeloma</v>
      </c>
      <c r="I104" s="4" t="s">
        <v>17</v>
      </c>
      <c r="J104" s="4"/>
      <c r="K104" s="4">
        <v>0.0</v>
      </c>
      <c r="L104" s="8" t="s">
        <v>417</v>
      </c>
    </row>
    <row r="105">
      <c r="A105" s="4" t="s">
        <v>6</v>
      </c>
      <c r="B105" s="5" t="s">
        <v>430</v>
      </c>
      <c r="C105" s="6" t="str">
        <f>IFERROR(VLOOKUP(B105,Rankings!A:B,2,FALSE),"")</f>
        <v>HIGHLY LIKELY</v>
      </c>
      <c r="D105" s="6"/>
      <c r="E105" s="6">
        <v>0.0</v>
      </c>
      <c r="F105" s="4" t="str">
        <f>IFERROR(__xludf.DUMMYFUNCTION("SPLIT(I105, "","")
"),"Cancer")</f>
        <v>Cancer</v>
      </c>
      <c r="G105" s="4"/>
      <c r="H105" s="7" t="str">
        <f>IFERROR(VLOOKUP(B105,'Conditions Treated'!A:B,2,FALSE),"")</f>
        <v>Non-metastatic castration resistant prostate cancer, Metastatic hormone-sensitive prostate cancer</v>
      </c>
      <c r="I105" s="4" t="s">
        <v>17</v>
      </c>
      <c r="J105" s="4"/>
      <c r="K105" s="4">
        <v>0.0</v>
      </c>
      <c r="L105" s="8" t="s">
        <v>431</v>
      </c>
    </row>
    <row r="106">
      <c r="A106" s="4" t="s">
        <v>6</v>
      </c>
      <c r="B106" s="5" t="s">
        <v>444</v>
      </c>
      <c r="C106" s="6" t="str">
        <f>IFERROR(VLOOKUP(B106,Rankings!A:B,2,FALSE),"")</f>
        <v>HIGHLY LIKELY</v>
      </c>
      <c r="D106" s="6"/>
      <c r="E106" s="6">
        <v>0.0</v>
      </c>
      <c r="F106" s="4" t="str">
        <f>IFERROR(__xludf.DUMMYFUNCTION("SPLIT(I106, "","")
"),"Cancer")</f>
        <v>Cancer</v>
      </c>
      <c r="G106" s="4"/>
      <c r="H106" s="7" t="str">
        <f>IFERROR(VLOOKUP(B106,'Conditions Treated'!A:B,2,FALSE),"")</f>
        <v>Locally advanced basal cell carcinoma</v>
      </c>
      <c r="I106" s="4" t="s">
        <v>17</v>
      </c>
      <c r="J106" s="4"/>
      <c r="K106" s="4">
        <v>0.0</v>
      </c>
      <c r="L106" s="8" t="s">
        <v>445</v>
      </c>
    </row>
    <row r="107">
      <c r="A107" s="4" t="s">
        <v>6</v>
      </c>
      <c r="B107" s="5" t="s">
        <v>448</v>
      </c>
      <c r="C107" s="6" t="str">
        <f>IFERROR(VLOOKUP(B107,Rankings!A:B,2,FALSE),"")</f>
        <v>HIGHLY LIKELY</v>
      </c>
      <c r="D107" s="6"/>
      <c r="E107" s="6">
        <v>0.0</v>
      </c>
      <c r="F107" s="4" t="str">
        <f>IFERROR(__xludf.DUMMYFUNCTION("SPLIT(I107, "","")
"),"Cancer")</f>
        <v>Cancer</v>
      </c>
      <c r="G107" s="4"/>
      <c r="H107" s="7" t="str">
        <f>IFERROR(VLOOKUP(B107,'Conditions Treated'!A:B,2,FALSE),"")</f>
        <v>HER2-overexpressing breast cancer, HER2-overexpressing metastatic gastric or gastroesophageal junction adenocarcinoma</v>
      </c>
      <c r="I107" s="4" t="s">
        <v>17</v>
      </c>
      <c r="J107" s="4"/>
      <c r="K107" s="4">
        <v>0.0</v>
      </c>
      <c r="L107" s="8" t="s">
        <v>449</v>
      </c>
    </row>
    <row r="108">
      <c r="A108" s="4" t="s">
        <v>6</v>
      </c>
      <c r="B108" s="5" t="s">
        <v>452</v>
      </c>
      <c r="C108" s="6" t="str">
        <f>IFERROR(VLOOKUP(B108,Rankings!A:B,2,FALSE),"")</f>
        <v>HIGHLY LIKELY</v>
      </c>
      <c r="D108" s="6"/>
      <c r="E108" s="6">
        <v>0.0</v>
      </c>
      <c r="F108" s="4" t="str">
        <f>IFERROR(__xludf.DUMMYFUNCTION("SPLIT(I108, "","")
"),"Cancer")</f>
        <v>Cancer</v>
      </c>
      <c r="G108" s="4"/>
      <c r="H108" s="7" t="str">
        <f>IFERROR(VLOOKUP(B108,'Conditions Treated'!A:B,2,FALSE),"")</f>
        <v>Acute lymphoblastic leukemia</v>
      </c>
      <c r="I108" s="4" t="s">
        <v>17</v>
      </c>
      <c r="J108" s="4"/>
      <c r="K108" s="4">
        <v>0.0</v>
      </c>
      <c r="L108" s="8" t="s">
        <v>453</v>
      </c>
    </row>
    <row r="109">
      <c r="A109" s="4" t="s">
        <v>6</v>
      </c>
      <c r="B109" s="5" t="s">
        <v>456</v>
      </c>
      <c r="C109" s="6" t="str">
        <f>IFERROR(VLOOKUP(B109,Rankings!A:B,2,FALSE),"")</f>
        <v>HIGHLY LIKELY</v>
      </c>
      <c r="D109" s="6"/>
      <c r="E109" s="6">
        <v>0.0</v>
      </c>
      <c r="F109" s="4" t="str">
        <f>IFERROR(__xludf.DUMMYFUNCTION("SPLIT(I109, "","")
"),"Cancer")</f>
        <v>Cancer</v>
      </c>
      <c r="G109" s="4"/>
      <c r="H109" s="7" t="str">
        <f>IFERROR(VLOOKUP(B109,'Conditions Treated'!A:B,2,FALSE),"")</f>
        <v>HER2-overexpressing breast cancer, HER2-overexpressing metastatic gastric or gastroesophageal junction adenocarcinoma</v>
      </c>
      <c r="I109" s="4" t="s">
        <v>17</v>
      </c>
      <c r="J109" s="4"/>
      <c r="K109" s="4">
        <v>0.0</v>
      </c>
      <c r="L109" s="8" t="s">
        <v>457</v>
      </c>
    </row>
    <row r="110">
      <c r="A110" s="4" t="s">
        <v>6</v>
      </c>
      <c r="B110" s="5" t="s">
        <v>458</v>
      </c>
      <c r="C110" s="6" t="str">
        <f>IFERROR(VLOOKUP(B110,Rankings!A:B,2,FALSE),"")</f>
        <v>HIGHLY LIKELY</v>
      </c>
      <c r="D110" s="6"/>
      <c r="E110" s="6">
        <v>0.0</v>
      </c>
      <c r="F110" s="4" t="str">
        <f>IFERROR(__xludf.DUMMYFUNCTION("SPLIT(I110, "","")
"),"Cancer")</f>
        <v>Cancer</v>
      </c>
      <c r="G110" s="4"/>
      <c r="H110" s="7" t="str">
        <f>IFERROR(VLOOKUP(B110,'Conditions Treated'!A:B,2,FALSE),"")</f>
        <v>Acute myeloid leukemia</v>
      </c>
      <c r="I110" s="4" t="s">
        <v>17</v>
      </c>
      <c r="J110" s="4"/>
      <c r="K110" s="4">
        <v>0.0</v>
      </c>
      <c r="L110" s="8" t="s">
        <v>459</v>
      </c>
    </row>
    <row r="111">
      <c r="A111" s="4" t="s">
        <v>6</v>
      </c>
      <c r="B111" s="5" t="s">
        <v>460</v>
      </c>
      <c r="C111" s="6" t="str">
        <f>IFERROR(VLOOKUP(B111,Rankings!A:B,2,FALSE),"")</f>
        <v>HIGHLY LIKELY</v>
      </c>
      <c r="D111" s="6"/>
      <c r="E111" s="6">
        <v>0.0</v>
      </c>
      <c r="F111" s="4" t="str">
        <f>IFERROR(__xludf.DUMMYFUNCTION("SPLIT(I111, "","")
"),"Cancer")</f>
        <v>Cancer</v>
      </c>
      <c r="G111" s="4"/>
      <c r="H111" s="7" t="str">
        <f>IFERROR(VLOOKUP(B111,'Conditions Treated'!A:B,2,FALSE),"")</f>
        <v>Melanoma, Non-Small Cell Lung Cancer, Malignant Pleural Mesothelioma, Renal Cell Carcinoma, Classical Hodgkin Lymphoma, Squamous Cell Carcinoma of the Head and Neck, Urothelial Carcinoma, Colorectal Cancer, Hepatocellular Carcinoma, Esophageal Cancer, Gastric Cancer, Gastroesophageal Junction Cancer, Esophageal Adenocarcinoma</v>
      </c>
      <c r="I111" s="4" t="s">
        <v>17</v>
      </c>
      <c r="J111" s="4"/>
      <c r="K111" s="4">
        <v>0.0</v>
      </c>
      <c r="L111" s="8" t="s">
        <v>461</v>
      </c>
    </row>
    <row r="112">
      <c r="A112" s="4" t="s">
        <v>6</v>
      </c>
      <c r="B112" s="5" t="s">
        <v>478</v>
      </c>
      <c r="C112" s="6" t="str">
        <f>IFERROR(VLOOKUP(B112,Rankings!A:B,2,FALSE),"")</f>
        <v>HIGHLY LIKELY</v>
      </c>
      <c r="D112" s="6"/>
      <c r="E112" s="6">
        <v>0.0</v>
      </c>
      <c r="F112" s="4" t="str">
        <f>IFERROR(__xludf.DUMMYFUNCTION("SPLIT(I112, "","")
"),"Cancer")</f>
        <v>Cancer</v>
      </c>
      <c r="G112" s="4"/>
      <c r="H112" s="7" t="str">
        <f>IFERROR(VLOOKUP(B112,'Conditions Treated'!A:B,2,FALSE),"")</f>
        <v>Locally advanced or metastatic urothelial cancer</v>
      </c>
      <c r="I112" s="4" t="s">
        <v>17</v>
      </c>
      <c r="J112" s="4"/>
      <c r="K112" s="4">
        <v>0.0</v>
      </c>
      <c r="L112" s="8" t="s">
        <v>479</v>
      </c>
    </row>
    <row r="113">
      <c r="A113" s="4" t="s">
        <v>6</v>
      </c>
      <c r="B113" s="5" t="s">
        <v>484</v>
      </c>
      <c r="C113" s="6" t="str">
        <f>IFERROR(VLOOKUP(B113,Rankings!A:B,2,FALSE),"")</f>
        <v>HIGHLY LIKELY</v>
      </c>
      <c r="D113" s="6"/>
      <c r="E113" s="6">
        <v>0.0</v>
      </c>
      <c r="F113" s="4" t="str">
        <f>IFERROR(__xludf.DUMMYFUNCTION("SPLIT(I113, "","")
"),"Cancer")</f>
        <v>Cancer</v>
      </c>
      <c r="G113" s="4"/>
      <c r="H113" s="7" t="str">
        <f>IFERROR(VLOOKUP(B113,'Conditions Treated'!A:B,2,FALSE),"")</f>
        <v>Cholangiocarcinoma, Myeloid/Lymphoid Neoplasms with FGFR1 rearrangement</v>
      </c>
      <c r="I113" s="4" t="s">
        <v>17</v>
      </c>
      <c r="J113" s="4"/>
      <c r="K113" s="4">
        <v>0.0</v>
      </c>
      <c r="L113" s="8" t="s">
        <v>485</v>
      </c>
    </row>
    <row r="114">
      <c r="A114" s="4" t="s">
        <v>6</v>
      </c>
      <c r="B114" s="5" t="s">
        <v>486</v>
      </c>
      <c r="C114" s="6" t="str">
        <f>IFERROR(VLOOKUP(B114,Rankings!A:B,2,FALSE),"")</f>
        <v>HIGHLY LIKELY</v>
      </c>
      <c r="D114" s="6"/>
      <c r="E114" s="6">
        <v>0.0</v>
      </c>
      <c r="F114" s="4" t="str">
        <f>IFERROR(__xludf.DUMMYFUNCTION("SPLIT(I114, "","")
"),"Cancer")</f>
        <v>Cancer</v>
      </c>
      <c r="G114" s="4"/>
      <c r="H114" s="7" t="str">
        <f>IFERROR(VLOOKUP(B114,'Conditions Treated'!A:B,2,FALSE),"")</f>
        <v>HER2-positive metastatic breast cancer, HER2-positive locally advanced, inflammatory, or early stage breast cancer</v>
      </c>
      <c r="I114" s="4" t="s">
        <v>17</v>
      </c>
      <c r="J114" s="4"/>
      <c r="K114" s="4">
        <v>0.0</v>
      </c>
      <c r="L114" s="8" t="s">
        <v>487</v>
      </c>
    </row>
    <row r="115">
      <c r="A115" s="4" t="s">
        <v>6</v>
      </c>
      <c r="B115" s="5" t="s">
        <v>490</v>
      </c>
      <c r="C115" s="6" t="str">
        <f>IFERROR(VLOOKUP(B115,Rankings!A:B,2,FALSE),"")</f>
        <v>HIGHLY LIKELY</v>
      </c>
      <c r="D115" s="6"/>
      <c r="E115" s="6">
        <v>0.0</v>
      </c>
      <c r="F115" s="4" t="str">
        <f>IFERROR(__xludf.DUMMYFUNCTION("SPLIT(I115, "","")
"),"Cancer")</f>
        <v>Cancer</v>
      </c>
      <c r="G115" s="4"/>
      <c r="H115" s="7" t="str">
        <f>IFERROR(VLOOKUP(B115,'Conditions Treated'!A:B,2,FALSE),"")</f>
        <v>Hormone receptor (HR)-positive, human epidermal growth factor receptor 2 (HER2)-negative, PIK3CA-mutated, advanced or metastatic breast cancer</v>
      </c>
      <c r="I115" s="4" t="s">
        <v>17</v>
      </c>
      <c r="J115" s="4"/>
      <c r="K115" s="4">
        <v>0.0</v>
      </c>
      <c r="L115" s="8" t="s">
        <v>491</v>
      </c>
    </row>
    <row r="116">
      <c r="A116" s="4" t="s">
        <v>6</v>
      </c>
      <c r="B116" s="5" t="s">
        <v>494</v>
      </c>
      <c r="C116" s="6" t="str">
        <f>IFERROR(VLOOKUP(B116,Rankings!A:B,2,FALSE),"")</f>
        <v>HIGHLY LIKELY</v>
      </c>
      <c r="D116" s="6"/>
      <c r="E116" s="6">
        <v>0.0</v>
      </c>
      <c r="F116" s="4" t="str">
        <f>IFERROR(__xludf.DUMMYFUNCTION("SPLIT(I116, "","")
"),"Cancer")</f>
        <v>Cancer</v>
      </c>
      <c r="G116" s="4" t="str">
        <f>IFERROR(__xludf.DUMMYFUNCTION("""COMPUTED_VALUE""")," Infectious Diseases - HIV")</f>
        <v> Infectious Diseases - HIV</v>
      </c>
      <c r="H116" s="7" t="str">
        <f>IFERROR(VLOOKUP(B116,'Conditions Treated'!A:B,2,FALSE),"")</f>
        <v>Multiple myeloma, AIDS-related Kaposi sarcoma</v>
      </c>
      <c r="I116" s="4" t="s">
        <v>1132</v>
      </c>
      <c r="J116" s="4"/>
      <c r="K116" s="4">
        <v>0.0</v>
      </c>
      <c r="L116" s="8" t="s">
        <v>496</v>
      </c>
    </row>
    <row r="117">
      <c r="A117" s="4" t="s">
        <v>6</v>
      </c>
      <c r="B117" s="5" t="s">
        <v>497</v>
      </c>
      <c r="C117" s="6" t="str">
        <f>IFERROR(VLOOKUP(B117,Rankings!A:B,2,FALSE),"")</f>
        <v>HIGHLY LIKELY</v>
      </c>
      <c r="D117" s="6"/>
      <c r="E117" s="6">
        <v>0.0</v>
      </c>
      <c r="F117" s="4" t="str">
        <f>IFERROR(__xludf.DUMMYFUNCTION("SPLIT(I117, "","")
"),"Cancer")</f>
        <v>Cancer</v>
      </c>
      <c r="G117" s="4"/>
      <c r="H117" s="7" t="str">
        <f>IFERROR(VLOOKUP(B117,'Conditions Treated'!A:B,2,FALSE),"")</f>
        <v>Relapsed or refractory mycosis fungoides or Sézary syndrome</v>
      </c>
      <c r="I117" s="4" t="s">
        <v>17</v>
      </c>
      <c r="J117" s="4"/>
      <c r="K117" s="4">
        <v>0.0</v>
      </c>
      <c r="L117" s="8" t="s">
        <v>498</v>
      </c>
    </row>
    <row r="118">
      <c r="A118" s="4" t="s">
        <v>6</v>
      </c>
      <c r="B118" s="5" t="s">
        <v>509</v>
      </c>
      <c r="C118" s="6" t="str">
        <f>IFERROR(VLOOKUP(B118,Rankings!A:B,2,FALSE),"")</f>
        <v>HIGHLY LIKELY</v>
      </c>
      <c r="D118" s="6"/>
      <c r="E118" s="6">
        <v>0.0</v>
      </c>
      <c r="F118" s="4" t="str">
        <f>IFERROR(__xludf.DUMMYFUNCTION("SPLIT(I118, "","")
"),"Cancer")</f>
        <v>Cancer</v>
      </c>
      <c r="G118" s="4"/>
      <c r="H118" s="7" t="str">
        <f>IFERROR(VLOOKUP(B118,'Conditions Treated'!A:B,2,FALSE),"")</f>
        <v>Asymptomatic or minimally symptomatic metastatic castrate-resistant prostate cancer</v>
      </c>
      <c r="I118" s="4" t="s">
        <v>17</v>
      </c>
      <c r="J118" s="4"/>
      <c r="K118" s="4">
        <v>0.0</v>
      </c>
      <c r="L118" s="8" t="s">
        <v>510</v>
      </c>
    </row>
    <row r="119">
      <c r="A119" s="4" t="s">
        <v>6</v>
      </c>
      <c r="B119" s="5" t="s">
        <v>511</v>
      </c>
      <c r="C119" s="6" t="str">
        <f>IFERROR(VLOOKUP(B119,Rankings!A:B,2,FALSE),"")</f>
        <v>HIGHLY LIKELY</v>
      </c>
      <c r="D119" s="6"/>
      <c r="E119" s="6">
        <v>0.0</v>
      </c>
      <c r="F119" s="4" t="str">
        <f>IFERROR(__xludf.DUMMYFUNCTION("SPLIT(I119, "","")
"),"Cancer")</f>
        <v>Cancer</v>
      </c>
      <c r="G119" s="4"/>
      <c r="H119" s="7" t="str">
        <f>IFERROR(VLOOKUP(B119,'Conditions Treated'!A:B,2,FALSE),"")</f>
        <v>Advanced gastrointestinal stromal tumor</v>
      </c>
      <c r="I119" s="4" t="s">
        <v>17</v>
      </c>
      <c r="J119" s="4"/>
      <c r="K119" s="4">
        <v>0.0</v>
      </c>
      <c r="L119" s="8" t="s">
        <v>512</v>
      </c>
    </row>
    <row r="120">
      <c r="A120" s="4" t="s">
        <v>6</v>
      </c>
      <c r="B120" s="5" t="s">
        <v>530</v>
      </c>
      <c r="C120" s="6" t="str">
        <f>IFERROR(VLOOKUP(B120,Rankings!A:B,2,FALSE),"")</f>
        <v>HIGHLY LIKELY</v>
      </c>
      <c r="D120" s="6"/>
      <c r="E120" s="6">
        <v>0.0</v>
      </c>
      <c r="F120" s="4" t="str">
        <f>IFERROR(__xludf.DUMMYFUNCTION("SPLIT(I120, "","")
"),"Cancer")</f>
        <v>Cancer</v>
      </c>
      <c r="G120" s="4"/>
      <c r="H120" s="7" t="str">
        <f>IFERROR(VLOOKUP(B120,'Conditions Treated'!A:B,2,FALSE),"")</f>
        <v>RET Fusion-Positive Non-Small Cell Lung Cancer, RET-Mutant Medullary Thyroid Cancer, RET Fusion-Positive Thyroid Cancer, Other RET Fusion-Positive Solid Tumors</v>
      </c>
      <c r="I120" s="4" t="s">
        <v>17</v>
      </c>
      <c r="J120" s="4"/>
      <c r="K120" s="4">
        <v>0.0</v>
      </c>
      <c r="L120" s="8" t="s">
        <v>531</v>
      </c>
    </row>
    <row r="121">
      <c r="A121" s="4" t="s">
        <v>6</v>
      </c>
      <c r="B121" s="5" t="s">
        <v>532</v>
      </c>
      <c r="C121" s="6" t="str">
        <f>IFERROR(VLOOKUP(B121,Rankings!A:B,2,FALSE),"")</f>
        <v>HIGHLY LIKELY</v>
      </c>
      <c r="D121" s="6"/>
      <c r="E121" s="6">
        <v>0.0</v>
      </c>
      <c r="F121" s="4" t="str">
        <f>IFERROR(__xludf.DUMMYFUNCTION("SPLIT(I121, "","")
"),"Cancer")</f>
        <v>Cancer</v>
      </c>
      <c r="G121" s="4"/>
      <c r="H121" s="7" t="str">
        <f>IFERROR(VLOOKUP(B121,'Conditions Treated'!A:B,2,FALSE),"")</f>
        <v>Multiple myeloma, Transfusion-dependent anemia due to myelodysplastic syndromes, Mantle cell lymphoma, Previously treated follicular lymphoma, Previously treated marginal zone lymphoma</v>
      </c>
      <c r="I121" s="4" t="s">
        <v>17</v>
      </c>
      <c r="J121" s="4"/>
      <c r="K121" s="4">
        <v>0.0</v>
      </c>
      <c r="L121" s="8" t="s">
        <v>533</v>
      </c>
    </row>
    <row r="122">
      <c r="A122" s="4" t="s">
        <v>6</v>
      </c>
      <c r="B122" s="5" t="s">
        <v>540</v>
      </c>
      <c r="C122" s="6" t="str">
        <f>IFERROR(VLOOKUP(B122,Rankings!A:B,2,FALSE),"")</f>
        <v>HIGHLY LIKELY</v>
      </c>
      <c r="D122" s="6"/>
      <c r="E122" s="6">
        <v>0.0</v>
      </c>
      <c r="F122" s="4" t="str">
        <f>IFERROR(__xludf.DUMMYFUNCTION("SPLIT(I122, "","")
"),"Cancer")</f>
        <v>Cancer</v>
      </c>
      <c r="G122" s="4"/>
      <c r="H122" s="7" t="str">
        <f>IFERROR(VLOOKUP(B122,'Conditions Treated'!A:B,2,FALSE),"")</f>
        <v>ROS1-positive metastatic non-small cell lung cancer, NTRK Gene Fusion-Positive Solid Tumors</v>
      </c>
      <c r="I122" s="4" t="s">
        <v>17</v>
      </c>
      <c r="J122" s="4"/>
      <c r="K122" s="4">
        <v>0.0</v>
      </c>
      <c r="L122" s="8" t="s">
        <v>541</v>
      </c>
    </row>
    <row r="123">
      <c r="A123" s="4" t="s">
        <v>6</v>
      </c>
      <c r="B123" s="5" t="s">
        <v>542</v>
      </c>
      <c r="C123" s="6" t="str">
        <f>IFERROR(VLOOKUP(B123,Rankings!A:B,2,FALSE),"")</f>
        <v>HIGHLY LIKELY</v>
      </c>
      <c r="D123" s="6"/>
      <c r="E123" s="6">
        <v>0.0</v>
      </c>
      <c r="F123" s="4" t="str">
        <f>IFERROR(__xludf.DUMMYFUNCTION("SPLIT(I123, "","")
"),"Cancer")</f>
        <v>Cancer</v>
      </c>
      <c r="G123" s="4"/>
      <c r="H123" s="7" t="str">
        <f>IFERROR(VLOOKUP(B123,'Conditions Treated'!A:B,2,FALSE),"")</f>
        <v>Ovarian cancer, Prostate cancer</v>
      </c>
      <c r="I123" s="4" t="s">
        <v>17</v>
      </c>
      <c r="J123" s="4"/>
      <c r="K123" s="4">
        <v>0.0</v>
      </c>
      <c r="L123" s="8" t="s">
        <v>543</v>
      </c>
    </row>
    <row r="124">
      <c r="A124" s="4" t="s">
        <v>6</v>
      </c>
      <c r="B124" s="5" t="s">
        <v>548</v>
      </c>
      <c r="C124" s="6" t="str">
        <f>IFERROR(VLOOKUP(B124,Rankings!A:B,2,FALSE),"")</f>
        <v>HIGHLY LIKELY</v>
      </c>
      <c r="D124" s="6"/>
      <c r="E124" s="6">
        <v>0.0</v>
      </c>
      <c r="F124" s="4" t="str">
        <f>IFERROR(__xludf.DUMMYFUNCTION("SPLIT(I124, "","")
"),"Cancer")</f>
        <v>Cancer</v>
      </c>
      <c r="G124" s="4"/>
      <c r="H124" s="7" t="str">
        <f>IFERROR(VLOOKUP(B124,'Conditions Treated'!A:B,2,FALSE),"")</f>
        <v>Newly diagnosed acute myeloid leukemia, Aggressive systemic mastocytosis</v>
      </c>
      <c r="I124" s="4" t="s">
        <v>17</v>
      </c>
      <c r="J124" s="4"/>
      <c r="K124" s="4">
        <v>0.0</v>
      </c>
      <c r="L124" s="8" t="s">
        <v>549</v>
      </c>
    </row>
    <row r="125">
      <c r="A125" s="4" t="s">
        <v>6</v>
      </c>
      <c r="B125" s="5" t="s">
        <v>554</v>
      </c>
      <c r="C125" s="6" t="str">
        <f>IFERROR(VLOOKUP(B125,Rankings!A:B,2,FALSE),"")</f>
        <v>HIGHLY LIKELY</v>
      </c>
      <c r="D125" s="6"/>
      <c r="E125" s="6">
        <v>0.0</v>
      </c>
      <c r="F125" s="4" t="str">
        <f>IFERROR(__xludf.DUMMYFUNCTION("SPLIT(I125, "","")
"),"Cancer")</f>
        <v>Cancer</v>
      </c>
      <c r="G125" s="4"/>
      <c r="H125" s="7" t="str">
        <f>IFERROR(VLOOKUP(B125,'Conditions Treated'!A:B,2,FALSE),"")</f>
        <v>Multiple myeloma</v>
      </c>
      <c r="I125" s="4" t="s">
        <v>17</v>
      </c>
      <c r="J125" s="4"/>
      <c r="K125" s="4">
        <v>0.0</v>
      </c>
      <c r="L125" s="8" t="s">
        <v>555</v>
      </c>
    </row>
    <row r="126">
      <c r="A126" s="4" t="s">
        <v>6</v>
      </c>
      <c r="B126" s="5" t="s">
        <v>556</v>
      </c>
      <c r="C126" s="6" t="str">
        <f>IFERROR(VLOOKUP(B126,Rankings!A:B,2,FALSE),"")</f>
        <v>HIGHLY LIKELY</v>
      </c>
      <c r="D126" s="6"/>
      <c r="E126" s="6">
        <v>0.0</v>
      </c>
      <c r="F126" s="4" t="str">
        <f>IFERROR(__xludf.DUMMYFUNCTION("SPLIT(I126, "","")
"),"Cancer")</f>
        <v>Cancer</v>
      </c>
      <c r="G126" s="4"/>
      <c r="H126" s="7" t="str">
        <f>IFERROR(VLOOKUP(B126,'Conditions Treated'!A:B,2,FALSE),"")</f>
        <v>Philadelphia chromosome-positive chronic myeloid leukemia</v>
      </c>
      <c r="I126" s="4" t="s">
        <v>17</v>
      </c>
      <c r="J126" s="4"/>
      <c r="K126" s="4">
        <v>0.0</v>
      </c>
      <c r="L126" s="8" t="s">
        <v>557</v>
      </c>
    </row>
    <row r="127">
      <c r="A127" s="4" t="s">
        <v>6</v>
      </c>
      <c r="B127" s="5" t="s">
        <v>579</v>
      </c>
      <c r="C127" s="6" t="str">
        <f>IFERROR(VLOOKUP(B127,Rankings!A:B,2,FALSE),"")</f>
        <v>HIGHLY LIKELY</v>
      </c>
      <c r="D127" s="6"/>
      <c r="E127" s="6">
        <v>0.0</v>
      </c>
      <c r="F127" s="4" t="str">
        <f>IFERROR(__xludf.DUMMYFUNCTION("SPLIT(I127, "","")
"),"Cancer")</f>
        <v>Cancer</v>
      </c>
      <c r="G127" s="4"/>
      <c r="H127" s="7" t="str">
        <f>IFERROR(VLOOKUP(B127,'Conditions Treated'!A:B,2,FALSE),"")</f>
        <v>Philadelphia chromosome-positive chronic myeloid leukemia, Philadelphia chromosome-positive acute lymphoblastic leukemia</v>
      </c>
      <c r="I127" s="4" t="s">
        <v>17</v>
      </c>
      <c r="J127" s="4"/>
      <c r="K127" s="4">
        <v>0.0</v>
      </c>
      <c r="L127" s="8" t="s">
        <v>580</v>
      </c>
    </row>
    <row r="128">
      <c r="A128" s="4" t="s">
        <v>6</v>
      </c>
      <c r="B128" s="5" t="s">
        <v>587</v>
      </c>
      <c r="C128" s="6" t="str">
        <f>IFERROR(VLOOKUP(B128,Rankings!A:B,2,FALSE),"")</f>
        <v>HIGHLY LIKELY</v>
      </c>
      <c r="D128" s="6"/>
      <c r="E128" s="6">
        <v>0.0</v>
      </c>
      <c r="F128" s="4" t="str">
        <f>IFERROR(__xludf.DUMMYFUNCTION("SPLIT(I128, "","")
"),"Cancer")</f>
        <v>Cancer</v>
      </c>
      <c r="G128" s="4"/>
      <c r="H128" s="7" t="str">
        <f>IFERROR(VLOOKUP(B128,'Conditions Treated'!A:B,2,FALSE),"")</f>
        <v>Gastrointestinal stromal tumor, Advanced renal cell carcinoma, Adjuvant treatment of renal cell carcinoma, Advanced pancreatic neuroendocrine tumors</v>
      </c>
      <c r="I128" s="4" t="s">
        <v>17</v>
      </c>
      <c r="J128" s="4"/>
      <c r="K128" s="4">
        <v>0.0</v>
      </c>
      <c r="L128" s="8" t="s">
        <v>588</v>
      </c>
    </row>
    <row r="129">
      <c r="A129" s="4" t="s">
        <v>6</v>
      </c>
      <c r="B129" s="5" t="s">
        <v>589</v>
      </c>
      <c r="C129" s="6" t="str">
        <f>IFERROR(VLOOKUP(B129,Rankings!A:B,2,FALSE),"")</f>
        <v>HIGHLY LIKELY</v>
      </c>
      <c r="D129" s="6"/>
      <c r="E129" s="6">
        <v>0.0</v>
      </c>
      <c r="F129" s="4" t="str">
        <f>IFERROR(__xludf.DUMMYFUNCTION("SPLIT(I129, "","")
"),"Cancer")</f>
        <v>Cancer</v>
      </c>
      <c r="G129" s="4"/>
      <c r="H129" s="7" t="str">
        <f>IFERROR(VLOOKUP(B129,'Conditions Treated'!A:B,2,FALSE),"")</f>
        <v>Multicentric Castleman's disease</v>
      </c>
      <c r="I129" s="4" t="s">
        <v>17</v>
      </c>
      <c r="J129" s="4"/>
      <c r="K129" s="4">
        <v>0.0</v>
      </c>
      <c r="L129" s="8" t="s">
        <v>590</v>
      </c>
    </row>
    <row r="130">
      <c r="A130" s="4" t="s">
        <v>6</v>
      </c>
      <c r="B130" s="5" t="s">
        <v>599</v>
      </c>
      <c r="C130" s="6" t="str">
        <f>IFERROR(VLOOKUP(B130,Rankings!A:B,2,FALSE),"")</f>
        <v>HIGHLY LIKELY</v>
      </c>
      <c r="D130" s="6"/>
      <c r="E130" s="6">
        <v>0.0</v>
      </c>
      <c r="F130" s="4" t="str">
        <f>IFERROR(__xludf.DUMMYFUNCTION("SPLIT(I130, "","")
"),"Cancer")</f>
        <v>Cancer</v>
      </c>
      <c r="G130" s="4"/>
      <c r="H130" s="7" t="str">
        <f>IFERROR(VLOOKUP(B130,'Conditions Treated'!A:B,2,FALSE),"")</f>
        <v>Metastatic non-small cell lung cancer</v>
      </c>
      <c r="I130" s="4" t="s">
        <v>17</v>
      </c>
      <c r="J130" s="4"/>
      <c r="K130" s="4">
        <v>0.0</v>
      </c>
      <c r="L130" s="8" t="s">
        <v>600</v>
      </c>
    </row>
    <row r="131">
      <c r="A131" s="4" t="s">
        <v>6</v>
      </c>
      <c r="B131" s="5" t="s">
        <v>601</v>
      </c>
      <c r="C131" s="6" t="str">
        <f>IFERROR(VLOOKUP(B131,Rankings!A:B,2,FALSE),"")</f>
        <v>HIGHLY LIKELY</v>
      </c>
      <c r="D131" s="6"/>
      <c r="E131" s="6">
        <v>0.0</v>
      </c>
      <c r="F131" s="4" t="str">
        <f>IFERROR(__xludf.DUMMYFUNCTION("SPLIT(I131, "","")
"),"Cancer")</f>
        <v>Cancer</v>
      </c>
      <c r="G131" s="4"/>
      <c r="H131" s="7" t="str">
        <f>IFERROR(VLOOKUP(B131,'Conditions Treated'!A:B,2,FALSE),"")</f>
        <v>Unresectable or metastatic melanoma</v>
      </c>
      <c r="I131" s="4" t="s">
        <v>17</v>
      </c>
      <c r="J131" s="4"/>
      <c r="K131" s="4">
        <v>0.0</v>
      </c>
      <c r="L131" s="8" t="s">
        <v>602</v>
      </c>
    </row>
    <row r="132">
      <c r="A132" s="4" t="s">
        <v>6</v>
      </c>
      <c r="B132" s="5" t="s">
        <v>603</v>
      </c>
      <c r="C132" s="6" t="str">
        <f>IFERROR(VLOOKUP(B132,Rankings!A:B,2,FALSE),"")</f>
        <v>HIGHLY LIKELY</v>
      </c>
      <c r="D132" s="6"/>
      <c r="E132" s="6">
        <v>0.0</v>
      </c>
      <c r="F132" s="4" t="str">
        <f>IFERROR(__xludf.DUMMYFUNCTION("SPLIT(I132, "","")
"),"Cancer")</f>
        <v>Cancer</v>
      </c>
      <c r="G132" s="4"/>
      <c r="H132" s="7" t="str">
        <f>IFERROR(VLOOKUP(B132,'Conditions Treated'!A:B,2,FALSE),"")</f>
        <v>EGFR Mutation-Positive Non-Small Cell Lung Cancer, First-line Treatment of EGFR Mutation-Positive Metastatic NSCLC, First-line Treatment of EGFR Mutation-Positive Locally Advanced or Metastatic NSCLC, Previously Treated EGFR T790M Mutation-Positive Metastatic NSCLC</v>
      </c>
      <c r="I132" s="4" t="s">
        <v>17</v>
      </c>
      <c r="J132" s="4"/>
      <c r="K132" s="4">
        <v>0.0</v>
      </c>
      <c r="L132" s="8" t="s">
        <v>604</v>
      </c>
    </row>
    <row r="133">
      <c r="A133" s="4" t="s">
        <v>6</v>
      </c>
      <c r="B133" s="5" t="s">
        <v>611</v>
      </c>
      <c r="C133" s="6" t="str">
        <f>IFERROR(VLOOKUP(B133,Rankings!A:B,2,FALSE),"")</f>
        <v>HIGHLY LIKELY</v>
      </c>
      <c r="D133" s="6"/>
      <c r="E133" s="6">
        <v>0.0</v>
      </c>
      <c r="F133" s="4" t="str">
        <f>IFERROR(__xludf.DUMMYFUNCTION("SPLIT(I133, "","")
"),"Cancer")</f>
        <v>Cancer</v>
      </c>
      <c r="G133" s="4"/>
      <c r="H133" s="7" t="str">
        <f>IFERROR(VLOOKUP(B133,'Conditions Treated'!A:B,2,FALSE),"")</f>
        <v>BRCA-mutated (g BRCA m) HER2-negative Locally Advanced or Metastatic Breast Cancer, HRR Gene-mutated mCRPC</v>
      </c>
      <c r="I133" s="4" t="s">
        <v>17</v>
      </c>
      <c r="J133" s="4"/>
      <c r="K133" s="4">
        <v>0.0</v>
      </c>
      <c r="L133" s="8" t="s">
        <v>612</v>
      </c>
    </row>
    <row r="134">
      <c r="A134" s="4" t="s">
        <v>6</v>
      </c>
      <c r="B134" s="5" t="s">
        <v>613</v>
      </c>
      <c r="C134" s="6" t="str">
        <f>IFERROR(VLOOKUP(B134,Rankings!A:B,2,FALSE),"")</f>
        <v>HIGHLY LIKELY</v>
      </c>
      <c r="D134" s="6"/>
      <c r="E134" s="6">
        <v>0.0</v>
      </c>
      <c r="F134" s="4" t="str">
        <f>IFERROR(__xludf.DUMMYFUNCTION("SPLIT(I134, "","")
"),"Cancer")</f>
        <v>Cancer</v>
      </c>
      <c r="G134" s="4"/>
      <c r="H134" s="7" t="str">
        <f>IFERROR(VLOOKUP(B134,'Conditions Treated'!A:B,2,FALSE),"")</f>
        <v>Cutaneous T-cell lymphoma</v>
      </c>
      <c r="I134" s="4" t="s">
        <v>17</v>
      </c>
      <c r="J134" s="4"/>
      <c r="K134" s="4">
        <v>0.0</v>
      </c>
      <c r="L134" s="8" t="s">
        <v>614</v>
      </c>
    </row>
    <row r="135">
      <c r="A135" s="4" t="s">
        <v>6</v>
      </c>
      <c r="B135" s="5" t="s">
        <v>615</v>
      </c>
      <c r="C135" s="6" t="str">
        <f>IFERROR(VLOOKUP(B135,Rankings!A:B,2,FALSE),"")</f>
        <v>HIGHLY LIKELY</v>
      </c>
      <c r="D135" s="6"/>
      <c r="E135" s="6">
        <v>0.0</v>
      </c>
      <c r="F135" s="4" t="str">
        <f>IFERROR(__xludf.DUMMYFUNCTION("SPLIT(I135, "","")
"),"Cancer")</f>
        <v>Cancer</v>
      </c>
      <c r="G135" s="4"/>
      <c r="H135" s="7" t="str">
        <f>IFERROR(VLOOKUP(B135,'Conditions Treated'!A:B,2,FALSE),"")</f>
        <v>Philadelphia chromosome positive chronic myeloid leukemia</v>
      </c>
      <c r="I135" s="4" t="s">
        <v>17</v>
      </c>
      <c r="J135" s="4"/>
      <c r="K135" s="4">
        <v>0.0</v>
      </c>
      <c r="L135" s="8" t="s">
        <v>616</v>
      </c>
    </row>
    <row r="136">
      <c r="A136" s="4" t="s">
        <v>6</v>
      </c>
      <c r="B136" s="5" t="s">
        <v>619</v>
      </c>
      <c r="C136" s="6" t="str">
        <f>IFERROR(VLOOKUP(B136,Rankings!A:B,2,FALSE),"")</f>
        <v>HIGHLY LIKELY</v>
      </c>
      <c r="D136" s="6"/>
      <c r="E136" s="6">
        <v>0.0</v>
      </c>
      <c r="F136" s="4" t="str">
        <f>IFERROR(__xludf.DUMMYFUNCTION("SPLIT(I136, "","")
"),"Cancer")</f>
        <v>Cancer</v>
      </c>
      <c r="G136" s="4"/>
      <c r="H136" s="7" t="str">
        <f>IFERROR(VLOOKUP(B136,'Conditions Treated'!A:B,2,FALSE),"")</f>
        <v>Metastatic or locally advanced epithelioid sarcoma, Relapsed or refractory follicular lymphoma</v>
      </c>
      <c r="I136" s="4" t="s">
        <v>17</v>
      </c>
      <c r="J136" s="4"/>
      <c r="K136" s="4">
        <v>0.0</v>
      </c>
      <c r="L136" s="8" t="s">
        <v>620</v>
      </c>
    </row>
    <row r="137">
      <c r="A137" s="4" t="s">
        <v>6</v>
      </c>
      <c r="B137" s="5" t="s">
        <v>621</v>
      </c>
      <c r="C137" s="6" t="str">
        <f>IFERROR(VLOOKUP(B137,Rankings!A:B,2,FALSE),"")</f>
        <v>HIGHLY LIKELY</v>
      </c>
      <c r="D137" s="6"/>
      <c r="E137" s="6">
        <v>0.0</v>
      </c>
      <c r="F137" s="4" t="str">
        <f>IFERROR(__xludf.DUMMYFUNCTION("SPLIT(I137, "","")
"),"Cancer")</f>
        <v>Cancer</v>
      </c>
      <c r="G137" s="4"/>
      <c r="H137" s="7" t="str">
        <f>IFERROR(VLOOKUP(B137,'Conditions Treated'!A:B,2,FALSE),"")</f>
        <v>Non-Small Cell Lung Cancer, Small Cell Lung Cancer, Hepatocellular Carcinoma, Melanoma, Alveolar Soft Part Sarcoma</v>
      </c>
      <c r="I137" s="4" t="s">
        <v>17</v>
      </c>
      <c r="J137" s="4"/>
      <c r="K137" s="4">
        <v>0.0</v>
      </c>
      <c r="L137" s="8" t="s">
        <v>622</v>
      </c>
    </row>
    <row r="138">
      <c r="A138" s="4" t="s">
        <v>6</v>
      </c>
      <c r="B138" s="5" t="s">
        <v>630</v>
      </c>
      <c r="C138" s="6" t="str">
        <f>IFERROR(VLOOKUP(B138,Rankings!A:B,2,FALSE),"")</f>
        <v>HIGHLY LIKELY</v>
      </c>
      <c r="D138" s="6"/>
      <c r="E138" s="6">
        <v>0.0</v>
      </c>
      <c r="F138" s="4" t="str">
        <f>IFERROR(__xludf.DUMMYFUNCTION("SPLIT(I138, "","")
"),"Cancer")</f>
        <v>Cancer</v>
      </c>
      <c r="G138" s="4"/>
      <c r="H138" s="7" t="str">
        <f>IFERROR(VLOOKUP(B138,'Conditions Treated'!A:B,2,FALSE),"")</f>
        <v>Metastatic non-small cell lung cancer</v>
      </c>
      <c r="I138" s="4" t="s">
        <v>17</v>
      </c>
      <c r="J138" s="4"/>
      <c r="K138" s="4">
        <v>0.0</v>
      </c>
      <c r="L138" s="8" t="s">
        <v>631</v>
      </c>
    </row>
    <row r="139">
      <c r="A139" s="4" t="s">
        <v>6</v>
      </c>
      <c r="B139" s="5" t="s">
        <v>638</v>
      </c>
      <c r="C139" s="6" t="str">
        <f>IFERROR(VLOOKUP(B139,Rankings!A:B,2,FALSE),"")</f>
        <v>HIGHLY LIKELY</v>
      </c>
      <c r="D139" s="6"/>
      <c r="E139" s="6">
        <v>0.0</v>
      </c>
      <c r="F139" s="4" t="str">
        <f>IFERROR(__xludf.DUMMYFUNCTION("SPLIT(I139, "","")
"),"Cancer")</f>
        <v>Cancer</v>
      </c>
      <c r="G139" s="4"/>
      <c r="H139" s="7" t="str">
        <f>IFERROR(VLOOKUP(B139,'Conditions Treated'!A:B,2,FALSE),"")</f>
        <v>Chronic lymphocytic leukemia, Indolent B-cell non-Hodgkin lymphoma</v>
      </c>
      <c r="I139" s="4" t="s">
        <v>17</v>
      </c>
      <c r="J139" s="4"/>
      <c r="K139" s="4">
        <v>0.0</v>
      </c>
      <c r="L139" s="8" t="s">
        <v>639</v>
      </c>
    </row>
    <row r="140">
      <c r="A140" s="4" t="s">
        <v>6</v>
      </c>
      <c r="B140" s="5" t="s">
        <v>640</v>
      </c>
      <c r="C140" s="6" t="str">
        <f>IFERROR(VLOOKUP(B140,Rankings!A:B,2,FALSE),"")</f>
        <v>HIGHLY LIKELY</v>
      </c>
      <c r="D140" s="6"/>
      <c r="E140" s="6">
        <v>0.0</v>
      </c>
      <c r="F140" s="4" t="str">
        <f>IFERROR(__xludf.DUMMYFUNCTION("SPLIT(I140, "","")
"),"Cancer")</f>
        <v>Cancer</v>
      </c>
      <c r="G140" s="4"/>
      <c r="H140" s="7" t="str">
        <f>IFERROR(VLOOKUP(B140,'Conditions Treated'!A:B,2,FALSE),"")</f>
        <v>Advanced prostate cancer</v>
      </c>
      <c r="I140" s="4" t="s">
        <v>17</v>
      </c>
      <c r="J140" s="4"/>
      <c r="K140" s="4">
        <v>0.0</v>
      </c>
      <c r="L140" s="8" t="s">
        <v>641</v>
      </c>
    </row>
    <row r="141">
      <c r="A141" s="4" t="s">
        <v>6</v>
      </c>
      <c r="B141" s="5" t="s">
        <v>646</v>
      </c>
      <c r="C141" s="6" t="str">
        <f>IFERROR(VLOOKUP(B141,Rankings!A:B,2,FALSE),"")</f>
        <v>HIGHLY LIKELY</v>
      </c>
      <c r="D141" s="6"/>
      <c r="E141" s="6">
        <v>0.0</v>
      </c>
      <c r="F141" s="4" t="str">
        <f>IFERROR(__xludf.DUMMYFUNCTION("SPLIT(I141, "","")
"),"Cancer")</f>
        <v>Cancer</v>
      </c>
      <c r="G141" s="4"/>
      <c r="H141" s="7" t="str">
        <f>IFERROR(VLOOKUP(B141,'Conditions Treated'!A:B,2,FALSE),"")</f>
        <v>Acute promyelocytic leukemia</v>
      </c>
      <c r="I141" s="4" t="s">
        <v>17</v>
      </c>
      <c r="J141" s="4"/>
      <c r="K141" s="4">
        <v>0.0</v>
      </c>
      <c r="L141" s="8" t="s">
        <v>647</v>
      </c>
    </row>
    <row r="142">
      <c r="A142" s="4" t="s">
        <v>6</v>
      </c>
      <c r="B142" s="5" t="s">
        <v>648</v>
      </c>
      <c r="C142" s="6" t="str">
        <f>IFERROR(VLOOKUP(B142,Rankings!A:B,2,FALSE),"")</f>
        <v>HIGHLY LIKELY</v>
      </c>
      <c r="D142" s="6"/>
      <c r="E142" s="6">
        <v>0.0</v>
      </c>
      <c r="F142" s="4" t="str">
        <f>IFERROR(__xludf.DUMMYFUNCTION("SPLIT(I142, "","")
"),"Cancer")</f>
        <v>Cancer</v>
      </c>
      <c r="G142" s="4"/>
      <c r="H142" s="7" t="str">
        <f>IFERROR(VLOOKUP(B142,'Conditions Treated'!A:B,2,FALSE),"")</f>
        <v>Triple-negative breast cancer, Hormone receptor (HR)-positive, human epidermal growth factor receptor 2 (HER2)-negative breast cancer, Locally Advanced or Metastatic Urothelial Cancer</v>
      </c>
      <c r="I142" s="4" t="s">
        <v>17</v>
      </c>
      <c r="J142" s="4"/>
      <c r="K142" s="4">
        <v>0.0</v>
      </c>
      <c r="L142" s="8" t="s">
        <v>649</v>
      </c>
    </row>
    <row r="143">
      <c r="A143" s="4" t="s">
        <v>6</v>
      </c>
      <c r="B143" s="5" t="s">
        <v>652</v>
      </c>
      <c r="C143" s="6" t="str">
        <f>IFERROR(VLOOKUP(B143,Rankings!A:B,2,FALSE),"")</f>
        <v>HIGHLY LIKELY</v>
      </c>
      <c r="D143" s="6"/>
      <c r="E143" s="6">
        <v>0.0</v>
      </c>
      <c r="F143" s="4" t="str">
        <f>IFERROR(__xludf.DUMMYFUNCTION("SPLIT(I143, "","")
"),"Cancer")</f>
        <v>Cancer</v>
      </c>
      <c r="G143" s="4"/>
      <c r="H143" s="7" t="str">
        <f>IFERROR(VLOOKUP(B143,'Conditions Treated'!A:B,2,FALSE),"")</f>
        <v>Cholangiocarcinoma</v>
      </c>
      <c r="I143" s="4" t="s">
        <v>17</v>
      </c>
      <c r="J143" s="4"/>
      <c r="K143" s="4">
        <v>0.0</v>
      </c>
      <c r="L143" s="8" t="s">
        <v>653</v>
      </c>
    </row>
    <row r="144">
      <c r="A144" s="4" t="s">
        <v>6</v>
      </c>
      <c r="B144" s="5" t="s">
        <v>654</v>
      </c>
      <c r="C144" s="6" t="str">
        <f>IFERROR(VLOOKUP(B144,Rankings!A:B,2,FALSE),"")</f>
        <v>HIGHLY LIKELY</v>
      </c>
      <c r="D144" s="6"/>
      <c r="E144" s="6">
        <v>0.0</v>
      </c>
      <c r="F144" s="4" t="str">
        <f>IFERROR(__xludf.DUMMYFUNCTION("SPLIT(I144, "","")
"),"Cancer")</f>
        <v>Cancer</v>
      </c>
      <c r="G144" s="4" t="str">
        <f>IFERROR(__xludf.DUMMYFUNCTION("""COMPUTED_VALUE""")," Autoimmune Disorders")</f>
        <v> Autoimmune Disorders</v>
      </c>
      <c r="H144" s="7" t="str">
        <f>IFERROR(VLOOKUP(B144,'Conditions Treated'!A:B,2,FALSE),"")</f>
        <v>Non-Hodgkin's Lymphoma, Chronic Lymphocytic Leukemia, Rheumatoid Arthritis, Granulomatosis with Polyangiitis, Microscopic Polyangiitis</v>
      </c>
      <c r="I144" s="4" t="s">
        <v>330</v>
      </c>
      <c r="J144" s="4"/>
      <c r="K144" s="4">
        <v>0.0</v>
      </c>
      <c r="L144" s="8" t="s">
        <v>655</v>
      </c>
    </row>
    <row r="145">
      <c r="A145" s="4" t="s">
        <v>6</v>
      </c>
      <c r="B145" s="5" t="s">
        <v>656</v>
      </c>
      <c r="C145" s="6" t="str">
        <f>IFERROR(VLOOKUP(B145,Rankings!A:B,2,FALSE),"")</f>
        <v>HIGHLY LIKELY</v>
      </c>
      <c r="D145" s="6"/>
      <c r="E145" s="6">
        <v>0.0</v>
      </c>
      <c r="F145" s="4" t="str">
        <f>IFERROR(__xludf.DUMMYFUNCTION("SPLIT(I145, "","")
"),"Cancer")</f>
        <v>Cancer</v>
      </c>
      <c r="G145" s="4"/>
      <c r="H145" s="7" t="str">
        <f>IFERROR(VLOOKUP(B145,'Conditions Treated'!A:B,2,FALSE),"")</f>
        <v>HER2-positive breast cancer, HER2-positive colorectal cancer</v>
      </c>
      <c r="I145" s="4" t="s">
        <v>17</v>
      </c>
      <c r="J145" s="4"/>
      <c r="K145" s="4">
        <v>0.0</v>
      </c>
      <c r="L145" s="8" t="s">
        <v>657</v>
      </c>
    </row>
    <row r="146">
      <c r="A146" s="4" t="s">
        <v>6</v>
      </c>
      <c r="B146" s="5" t="s">
        <v>658</v>
      </c>
      <c r="C146" s="6" t="str">
        <f>IFERROR(VLOOKUP(B146,Rankings!A:B,2,FALSE),"")</f>
        <v>HIGHLY LIKELY</v>
      </c>
      <c r="D146" s="6"/>
      <c r="E146" s="6">
        <v>0.0</v>
      </c>
      <c r="F146" s="4" t="str">
        <f>IFERROR(__xludf.DUMMYFUNCTION("SPLIT(I146, "","")
"),"Cancer")</f>
        <v>Cancer</v>
      </c>
      <c r="G146" s="4"/>
      <c r="H146" s="7" t="str">
        <f>IFERROR(VLOOKUP(B146,'Conditions Treated'!A:B,2,FALSE),"")</f>
        <v>Tenosynovial giant cell tumor</v>
      </c>
      <c r="I146" s="4" t="s">
        <v>17</v>
      </c>
      <c r="J146" s="4"/>
      <c r="K146" s="4">
        <v>0.0</v>
      </c>
      <c r="L146" s="8" t="s">
        <v>659</v>
      </c>
    </row>
    <row r="147">
      <c r="A147" s="4" t="s">
        <v>6</v>
      </c>
      <c r="B147" s="5" t="s">
        <v>660</v>
      </c>
      <c r="C147" s="6" t="str">
        <f>IFERROR(VLOOKUP(B147,Rankings!A:B,2,FALSE),"")</f>
        <v>HIGHLY LIKELY</v>
      </c>
      <c r="D147" s="6"/>
      <c r="E147" s="6">
        <v>0.0</v>
      </c>
      <c r="F147" s="4" t="str">
        <f>IFERROR(__xludf.DUMMYFUNCTION("SPLIT(I147, "","")
"),"Cancer")</f>
        <v>Cancer</v>
      </c>
      <c r="G147" s="4"/>
      <c r="H147" s="7" t="str">
        <f>IFERROR(VLOOKUP(B147,'Conditions Treated'!A:B,2,FALSE),"")</f>
        <v>Advanced or metastatic breast cancer, Hormone receptor-positive metastatic breast cancer</v>
      </c>
      <c r="I147" s="4" t="s">
        <v>17</v>
      </c>
      <c r="J147" s="4"/>
      <c r="K147" s="4">
        <v>0.0</v>
      </c>
      <c r="L147" s="8" t="s">
        <v>661</v>
      </c>
    </row>
    <row r="148">
      <c r="A148" s="4" t="s">
        <v>6</v>
      </c>
      <c r="B148" s="5" t="s">
        <v>669</v>
      </c>
      <c r="C148" s="6" t="str">
        <f>IFERROR(VLOOKUP(B148,Rankings!A:B,2,FALSE),"")</f>
        <v>HIGHLY LIKELY</v>
      </c>
      <c r="D148" s="6"/>
      <c r="E148" s="6">
        <v>0.0</v>
      </c>
      <c r="F148" s="4" t="str">
        <f>IFERROR(__xludf.DUMMYFUNCTION("SPLIT(I148, "","")
"),"Cancer")</f>
        <v>Cancer</v>
      </c>
      <c r="G148" s="4"/>
      <c r="H148" s="7" t="str">
        <f>IFERROR(VLOOKUP(B148,'Conditions Treated'!A:B,2,FALSE),"")</f>
        <v>Metastatic colorectal cancer, Squamous cell carcinoma of the head and neck, BRAF V600E Mutation-Positive Metastatic Colorectal Cancer</v>
      </c>
      <c r="I148" s="4" t="s">
        <v>17</v>
      </c>
      <c r="J148" s="4"/>
      <c r="K148" s="4">
        <v>0.0</v>
      </c>
      <c r="L148" s="8" t="s">
        <v>670</v>
      </c>
    </row>
    <row r="149">
      <c r="A149" s="4" t="s">
        <v>6</v>
      </c>
      <c r="B149" s="5" t="s">
        <v>671</v>
      </c>
      <c r="C149" s="6" t="str">
        <f>IFERROR(VLOOKUP(B149,Rankings!A:B,2,FALSE),"")</f>
        <v>HIGHLY LIKELY</v>
      </c>
      <c r="D149" s="6"/>
      <c r="E149" s="6">
        <v>0.0</v>
      </c>
      <c r="F149" s="4" t="str">
        <f>IFERROR(__xludf.DUMMYFUNCTION("SPLIT(I149, "","")
"),"Cancer")</f>
        <v>Cancer</v>
      </c>
      <c r="G149" s="4"/>
      <c r="H149" s="7" t="str">
        <f>IFERROR(VLOOKUP(B149,'Conditions Treated'!A:B,2,FALSE),"")</f>
        <v>Chronic lymphocytic leukemia/Small lymphocytic lymphoma, Acute myeloid leukemia</v>
      </c>
      <c r="I149" s="4" t="s">
        <v>17</v>
      </c>
      <c r="J149" s="4"/>
      <c r="K149" s="4">
        <v>0.0</v>
      </c>
      <c r="L149" s="8" t="s">
        <v>672</v>
      </c>
    </row>
    <row r="150">
      <c r="A150" s="4" t="s">
        <v>6</v>
      </c>
      <c r="B150" s="5" t="s">
        <v>673</v>
      </c>
      <c r="C150" s="6" t="str">
        <f>IFERROR(VLOOKUP(B150,Rankings!A:B,2,FALSE),"")</f>
        <v>HIGHLY LIKELY</v>
      </c>
      <c r="D150" s="6"/>
      <c r="E150" s="6">
        <v>0.0</v>
      </c>
      <c r="F150" s="4" t="str">
        <f>IFERROR(__xludf.DUMMYFUNCTION("SPLIT(I150, "","")
"),"Cancer")</f>
        <v>Cancer</v>
      </c>
      <c r="G150" s="4"/>
      <c r="H150" s="7" t="str">
        <f>IFERROR(VLOOKUP(B150,'Conditions Treated'!A:B,2,FALSE),"")</f>
        <v>Early breast cancer, Advanced or metastatic breast cancer</v>
      </c>
      <c r="I150" s="4" t="s">
        <v>17</v>
      </c>
      <c r="J150" s="4"/>
      <c r="K150" s="4">
        <v>0.0</v>
      </c>
      <c r="L150" s="8" t="s">
        <v>674</v>
      </c>
    </row>
    <row r="151">
      <c r="A151" s="4" t="s">
        <v>6</v>
      </c>
      <c r="B151" s="5" t="s">
        <v>677</v>
      </c>
      <c r="C151" s="6" t="str">
        <f>IFERROR(VLOOKUP(B151,Rankings!A:B,2,FALSE),"")</f>
        <v>HIGHLY LIKELY</v>
      </c>
      <c r="D151" s="6"/>
      <c r="E151" s="6">
        <v>0.0</v>
      </c>
      <c r="F151" s="4" t="str">
        <f>IFERROR(__xludf.DUMMYFUNCTION("SPLIT(I151, "","")
"),"Cancer")</f>
        <v>Cancer</v>
      </c>
      <c r="G151" s="4"/>
      <c r="H151" s="7" t="str">
        <f>IFERROR(VLOOKUP(B151,'Conditions Treated'!A:B,2,FALSE),"")</f>
        <v>Solid tumors with a neurotrophic receptor tyrosine kinase gene fusion</v>
      </c>
      <c r="I151" s="4" t="s">
        <v>17</v>
      </c>
      <c r="J151" s="4"/>
      <c r="K151" s="4">
        <v>0.0</v>
      </c>
      <c r="L151" s="8" t="s">
        <v>678</v>
      </c>
    </row>
    <row r="152">
      <c r="A152" s="4" t="s">
        <v>6</v>
      </c>
      <c r="B152" s="5" t="s">
        <v>693</v>
      </c>
      <c r="C152" s="6" t="str">
        <f>IFERROR(VLOOKUP(B152,Rankings!A:B,2,FALSE),"")</f>
        <v>HIGHLY LIKELY</v>
      </c>
      <c r="D152" s="6"/>
      <c r="E152" s="6">
        <v>0.0</v>
      </c>
      <c r="F152" s="4" t="str">
        <f>IFERROR(__xludf.DUMMYFUNCTION("SPLIT(I152, "","")
"),"Cancer")</f>
        <v>Cancer</v>
      </c>
      <c r="G152" s="4" t="str">
        <f>IFERROR(__xludf.DUMMYFUNCTION("""COMPUTED_VALUE""")," Genetic Disorders")</f>
        <v> Genetic Disorders</v>
      </c>
      <c r="H152" s="7" t="str">
        <f>IFERROR(VLOOKUP(B152,'Conditions Treated'!A:B,2,FALSE),"")</f>
        <v>von Hippel-Lindau disease, Advanced Renal Cell Carcinoma</v>
      </c>
      <c r="I152" s="4" t="s">
        <v>1133</v>
      </c>
      <c r="J152" s="4"/>
      <c r="K152" s="4">
        <v>0.0</v>
      </c>
      <c r="L152" s="8" t="s">
        <v>695</v>
      </c>
    </row>
    <row r="153">
      <c r="A153" s="4" t="s">
        <v>6</v>
      </c>
      <c r="B153" s="5" t="s">
        <v>696</v>
      </c>
      <c r="C153" s="6" t="str">
        <f>IFERROR(VLOOKUP(B153,Rankings!A:B,2,FALSE),"")</f>
        <v>HIGHLY LIKELY</v>
      </c>
      <c r="D153" s="6"/>
      <c r="E153" s="6">
        <v>0.0</v>
      </c>
      <c r="F153" s="4" t="str">
        <f>IFERROR(__xludf.DUMMYFUNCTION("SPLIT(I153, "","")
"),"Cancer")</f>
        <v>Cancer</v>
      </c>
      <c r="G153" s="4"/>
      <c r="H153" s="7" t="str">
        <f>IFERROR(VLOOKUP(B153,'Conditions Treated'!A:B,2,FALSE),"")</f>
        <v>Metastatic non-small cell lung cancer, Relapsed or refractory, systemic anaplastic large cell lymphoma, Unresectable, recurrent, or refractory inflammatory myofibroblastic tumor</v>
      </c>
      <c r="I153" s="4" t="s">
        <v>17</v>
      </c>
      <c r="J153" s="4"/>
      <c r="K153" s="4">
        <v>0.0</v>
      </c>
      <c r="L153" s="8" t="s">
        <v>697</v>
      </c>
    </row>
    <row r="154">
      <c r="A154" s="4" t="s">
        <v>6</v>
      </c>
      <c r="B154" s="5" t="s">
        <v>703</v>
      </c>
      <c r="C154" s="6" t="str">
        <f>IFERROR(VLOOKUP(B154,Rankings!A:B,2,FALSE),"")</f>
        <v>HIGHLY LIKELY</v>
      </c>
      <c r="D154" s="6"/>
      <c r="E154" s="6">
        <v>0.0</v>
      </c>
      <c r="F154" s="4" t="str">
        <f>IFERROR(__xludf.DUMMYFUNCTION("SPLIT(I154, "","")
"),"Cancer")</f>
        <v>Cancer</v>
      </c>
      <c r="G154" s="4"/>
      <c r="H154" s="7" t="str">
        <f>IFERROR(VLOOKUP(B154,'Conditions Treated'!A:B,2,FALSE),"")</f>
        <v>Castration-resistant prostate cancer</v>
      </c>
      <c r="I154" s="4" t="s">
        <v>17</v>
      </c>
      <c r="J154" s="4"/>
      <c r="K154" s="4">
        <v>0.0</v>
      </c>
      <c r="L154" s="8" t="s">
        <v>704</v>
      </c>
    </row>
    <row r="155">
      <c r="A155" s="4" t="s">
        <v>6</v>
      </c>
      <c r="B155" s="5" t="s">
        <v>705</v>
      </c>
      <c r="C155" s="6" t="str">
        <f>IFERROR(VLOOKUP(B155,Rankings!A:B,2,FALSE),"")</f>
        <v>HIGHLY LIKELY</v>
      </c>
      <c r="D155" s="6"/>
      <c r="E155" s="6">
        <v>0.0</v>
      </c>
      <c r="F155" s="4" t="str">
        <f>IFERROR(__xludf.DUMMYFUNCTION("SPLIT(I155, "","")
"),"Cancer")</f>
        <v>Cancer</v>
      </c>
      <c r="G155" s="4"/>
      <c r="H155" s="7" t="str">
        <f>IFERROR(VLOOKUP(B155,'Conditions Treated'!A:B,2,FALSE),"")</f>
        <v>Relapsed or refractory acute myeloid leukemia</v>
      </c>
      <c r="I155" s="4" t="s">
        <v>17</v>
      </c>
      <c r="J155" s="4"/>
      <c r="K155" s="4">
        <v>0.0</v>
      </c>
      <c r="L155" s="8" t="s">
        <v>706</v>
      </c>
    </row>
    <row r="156">
      <c r="A156" s="4" t="s">
        <v>6</v>
      </c>
      <c r="B156" s="5" t="s">
        <v>707</v>
      </c>
      <c r="C156" s="6" t="str">
        <f>IFERROR(VLOOKUP(B156,Rankings!A:B,2,FALSE),"")</f>
        <v>HIGHLY LIKELY</v>
      </c>
      <c r="D156" s="6"/>
      <c r="E156" s="6">
        <v>0.0</v>
      </c>
      <c r="F156" s="4" t="str">
        <f>IFERROR(__xludf.DUMMYFUNCTION("SPLIT(I156, "","")
"),"Cancer")</f>
        <v>Cancer</v>
      </c>
      <c r="G156" s="4"/>
      <c r="H156" s="7" t="str">
        <f>IFERROR(VLOOKUP(B156,'Conditions Treated'!A:B,2,FALSE),"")</f>
        <v>Multiple myeloma, Diffuse Large B-Cell Lymphoma</v>
      </c>
      <c r="I156" s="4" t="s">
        <v>17</v>
      </c>
      <c r="J156" s="4"/>
      <c r="K156" s="4">
        <v>0.0</v>
      </c>
      <c r="L156" s="8" t="s">
        <v>708</v>
      </c>
    </row>
    <row r="157">
      <c r="A157" s="4" t="s">
        <v>6</v>
      </c>
      <c r="B157" s="5" t="s">
        <v>709</v>
      </c>
      <c r="C157" s="6" t="str">
        <f>IFERROR(VLOOKUP(B157,Rankings!A:B,2,FALSE),"")</f>
        <v>HIGHLY LIKELY</v>
      </c>
      <c r="D157" s="6"/>
      <c r="E157" s="6">
        <v>0.0</v>
      </c>
      <c r="F157" s="4" t="str">
        <f>IFERROR(__xludf.DUMMYFUNCTION("SPLIT(I157, "","")
"),"Cancer")</f>
        <v>Cancer</v>
      </c>
      <c r="G157" s="4"/>
      <c r="H157" s="7" t="str">
        <f>IFERROR(VLOOKUP(B157,'Conditions Treated'!A:B,2,FALSE),"")</f>
        <v>Castration-resistant prostate cancer, Metastatic castration-sensitive prostate cancer</v>
      </c>
      <c r="I157" s="4" t="s">
        <v>17</v>
      </c>
      <c r="J157" s="4"/>
      <c r="K157" s="4">
        <v>0.0</v>
      </c>
      <c r="L157" s="8" t="s">
        <v>710</v>
      </c>
    </row>
    <row r="158">
      <c r="A158" s="4" t="s">
        <v>6</v>
      </c>
      <c r="B158" s="5" t="s">
        <v>715</v>
      </c>
      <c r="C158" s="6" t="str">
        <f>IFERROR(VLOOKUP(B158,Rankings!A:B,2,FALSE),"")</f>
        <v>HIGHLY LIKELY</v>
      </c>
      <c r="D158" s="6"/>
      <c r="E158" s="6">
        <v>0.0</v>
      </c>
      <c r="F158" s="4" t="str">
        <f>IFERROR(__xludf.DUMMYFUNCTION("SPLIT(I158, "","")
"),"Cancer")</f>
        <v>Cancer</v>
      </c>
      <c r="G158" s="4"/>
      <c r="H158" s="7" t="str">
        <f>IFERROR(VLOOKUP(B158,'Conditions Treated'!A:B,2,FALSE),"")</f>
        <v>Melanoma, Renal Cell Carcinoma, Colorectal Cancer, Hepatocellular Carcinoma, Non-Small Cell Lung Cancer, Malignant Pleural Mesothelioma, Esophageal Cancer</v>
      </c>
      <c r="I158" s="4" t="s">
        <v>17</v>
      </c>
      <c r="J158" s="4"/>
      <c r="K158" s="4">
        <v>0.0</v>
      </c>
      <c r="L158" s="8" t="s">
        <v>716</v>
      </c>
    </row>
    <row r="159">
      <c r="A159" s="4" t="s">
        <v>6</v>
      </c>
      <c r="B159" s="5" t="s">
        <v>717</v>
      </c>
      <c r="C159" s="6" t="str">
        <f>IFERROR(VLOOKUP(B159,Rankings!A:B,2,FALSE),"")</f>
        <v>HIGHLY LIKELY</v>
      </c>
      <c r="D159" s="6"/>
      <c r="E159" s="6">
        <v>0.0</v>
      </c>
      <c r="F159" s="4" t="str">
        <f>IFERROR(__xludf.DUMMYFUNCTION("SPLIT(I159, "","")
"),"Cancer")</f>
        <v>Cancer</v>
      </c>
      <c r="G159" s="4"/>
      <c r="H159" s="7" t="str">
        <f>IFERROR(VLOOKUP(B159,'Conditions Treated'!A:B,2,FALSE),"")</f>
        <v>Metastatic castration-resistant prostate cancer</v>
      </c>
      <c r="I159" s="4" t="s">
        <v>17</v>
      </c>
      <c r="J159" s="4"/>
      <c r="K159" s="4">
        <v>0.0</v>
      </c>
      <c r="L159" s="8" t="s">
        <v>718</v>
      </c>
    </row>
    <row r="160">
      <c r="A160" s="4" t="s">
        <v>6</v>
      </c>
      <c r="B160" s="5" t="s">
        <v>721</v>
      </c>
      <c r="C160" s="6" t="str">
        <f>IFERROR(VLOOKUP(B160,Rankings!A:B,2,FALSE),"")</f>
        <v>HIGHLY LIKELY</v>
      </c>
      <c r="D160" s="6"/>
      <c r="E160" s="6">
        <v>0.0</v>
      </c>
      <c r="F160" s="4" t="str">
        <f>IFERROR(__xludf.DUMMYFUNCTION("SPLIT(I160, "","")
"),"Cancer")</f>
        <v>Cancer</v>
      </c>
      <c r="G160" s="4"/>
      <c r="H160" s="7" t="str">
        <f>IFERROR(VLOOKUP(B160,'Conditions Treated'!A:B,2,FALSE),"")</f>
        <v>Recurrent epithelial ovarian, fallopian tube, or primary peritoneal cancer, Advanced ovarian, fallopian tube, or primary peritoneal cancer</v>
      </c>
      <c r="I160" s="4" t="s">
        <v>17</v>
      </c>
      <c r="J160" s="4"/>
      <c r="K160" s="4">
        <v>0.0</v>
      </c>
      <c r="L160" s="8" t="s">
        <v>722</v>
      </c>
    </row>
    <row r="161">
      <c r="A161" s="4" t="s">
        <v>6</v>
      </c>
      <c r="B161" s="5" t="s">
        <v>723</v>
      </c>
      <c r="C161" s="6" t="str">
        <f>IFERROR(VLOOKUP(B161,Rankings!A:B,2,FALSE),"")</f>
        <v>HIGHLY LIKELY</v>
      </c>
      <c r="D161" s="6"/>
      <c r="E161" s="6">
        <v>0.0</v>
      </c>
      <c r="F161" s="4" t="str">
        <f>IFERROR(__xludf.DUMMYFUNCTION("SPLIT(I161, "","")
"),"Cancer")</f>
        <v>Cancer</v>
      </c>
      <c r="G161" s="4"/>
      <c r="H161" s="7" t="str">
        <f>IFERROR(VLOOKUP(B161,'Conditions Treated'!A:B,2,FALSE),"")</f>
        <v>Unresectable or metastatic melanoma, Erdheim-Chester Disease</v>
      </c>
      <c r="I161" s="4" t="s">
        <v>17</v>
      </c>
      <c r="J161" s="4"/>
      <c r="K161" s="4">
        <v>0.0</v>
      </c>
      <c r="L161" s="8" t="s">
        <v>724</v>
      </c>
    </row>
    <row r="162">
      <c r="A162" s="4" t="s">
        <v>6</v>
      </c>
      <c r="B162" s="5" t="s">
        <v>729</v>
      </c>
      <c r="C162" s="6" t="str">
        <f>IFERROR(VLOOKUP(B162,Rankings!A:B,2,FALSE),"")</f>
        <v>HIGHLY LIKELY</v>
      </c>
      <c r="D162" s="6"/>
      <c r="E162" s="6">
        <v>0.0</v>
      </c>
      <c r="F162" s="4" t="str">
        <f>IFERROR(__xludf.DUMMYFUNCTION("SPLIT(I162, "","")
"),"Cancer")</f>
        <v>Cancer</v>
      </c>
      <c r="G162" s="4"/>
      <c r="H162" s="7" t="str">
        <f>IFERROR(VLOOKUP(B162,'Conditions Treated'!A:B,2,FALSE),"")</f>
        <v>Relapsed chronic lymphocytic leukemia</v>
      </c>
      <c r="I162" s="4" t="s">
        <v>17</v>
      </c>
      <c r="J162" s="4"/>
      <c r="K162" s="4">
        <v>0.0</v>
      </c>
      <c r="L162" s="8" t="s">
        <v>730</v>
      </c>
    </row>
    <row r="163">
      <c r="A163" s="4" t="s">
        <v>6</v>
      </c>
      <c r="B163" s="5" t="s">
        <v>731</v>
      </c>
      <c r="C163" s="6" t="str">
        <f>IFERROR(VLOOKUP(B163,Rankings!A:B,2,FALSE),"")</f>
        <v>HIGHLY LIKELY</v>
      </c>
      <c r="D163" s="6"/>
      <c r="E163" s="6">
        <v>0.0</v>
      </c>
      <c r="F163" s="4" t="str">
        <f>IFERROR(__xludf.DUMMYFUNCTION("SPLIT(I163, "","")
"),"Cancer")</f>
        <v>Cancer</v>
      </c>
      <c r="G163" s="4"/>
      <c r="H163" s="7" t="str">
        <f>IFERROR(VLOOKUP(B163,'Conditions Treated'!A:B,2,FALSE),"")</f>
        <v>Metastatic castration-resistant prostate cancer, Metastatic high-risk castration-sensitive prostate cancer</v>
      </c>
      <c r="I163" s="4" t="s">
        <v>17</v>
      </c>
      <c r="J163" s="4"/>
      <c r="K163" s="4">
        <v>0.0</v>
      </c>
      <c r="L163" s="8" t="s">
        <v>732</v>
      </c>
    </row>
    <row r="164">
      <c r="A164" s="4" t="s">
        <v>6</v>
      </c>
      <c r="B164" s="5" t="s">
        <v>19</v>
      </c>
      <c r="C164" s="6" t="str">
        <f>IFERROR(VLOOKUP(B164,Rankings!A:B,2,FALSE),"")</f>
        <v>HIGHLY LIKELY</v>
      </c>
      <c r="D164" s="6"/>
      <c r="E164" s="6">
        <v>0.0</v>
      </c>
      <c r="F164" s="4" t="str">
        <f>IFERROR(__xludf.DUMMYFUNCTION("SPLIT(I164, "","")
"),"Cardiovascular Disorders")</f>
        <v>Cardiovascular Disorders</v>
      </c>
      <c r="G164" s="4"/>
      <c r="H164" s="7" t="str">
        <f>IFERROR(VLOOKUP(B164,'Conditions Treated'!A:B,2,FALSE),"")</f>
        <v>Chronic Thromboembolic Pulmonary Hypertension, Pulmonary Arterial Hypertension</v>
      </c>
      <c r="I164" s="4" t="s">
        <v>20</v>
      </c>
      <c r="J164" s="4"/>
      <c r="K164" s="4">
        <v>0.0</v>
      </c>
      <c r="L164" s="8" t="s">
        <v>21</v>
      </c>
    </row>
    <row r="165">
      <c r="A165" s="4" t="s">
        <v>6</v>
      </c>
      <c r="B165" s="5" t="s">
        <v>34</v>
      </c>
      <c r="C165" s="6" t="str">
        <f>IFERROR(VLOOKUP(B165,Rankings!A:B,2,FALSE),"")</f>
        <v>LIKELY</v>
      </c>
      <c r="D165" s="6"/>
      <c r="E165" s="6">
        <v>0.0</v>
      </c>
      <c r="F165" s="4" t="str">
        <f>IFERROR(__xludf.DUMMYFUNCTION("SPLIT(I165, "","")
"),"Cardiovascular Disorders")</f>
        <v>Cardiovascular Disorders</v>
      </c>
      <c r="G165" s="4"/>
      <c r="H165" s="7" t="str">
        <f>IFERROR(VLOOKUP(B165,'Conditions Treated'!A:B,2,FALSE),"")</f>
        <v>Hypovolemic shock, Severe hypoalbuminemia, Hemodialysis, Cardiopulmonary bypass procedures</v>
      </c>
      <c r="I165" s="4" t="s">
        <v>20</v>
      </c>
      <c r="J165" s="4"/>
      <c r="K165" s="4">
        <v>0.0</v>
      </c>
      <c r="L165" s="8" t="s">
        <v>35</v>
      </c>
    </row>
    <row r="166">
      <c r="A166" s="4" t="s">
        <v>6</v>
      </c>
      <c r="B166" s="5" t="s">
        <v>224</v>
      </c>
      <c r="C166" s="6" t="str">
        <f>IFERROR(VLOOKUP(B166,Rankings!A:B,2,FALSE),"")</f>
        <v>HIGHLY LIKELY</v>
      </c>
      <c r="D166" s="6"/>
      <c r="E166" s="6">
        <v>0.0</v>
      </c>
      <c r="F166" s="4" t="str">
        <f>IFERROR(__xludf.DUMMYFUNCTION("SPLIT(I166, "","")
"),"Cardiovascular Disorders")</f>
        <v>Cardiovascular Disorders</v>
      </c>
      <c r="G166" s="4"/>
      <c r="H166" s="7" t="str">
        <f>IFERROR(VLOOKUP(B166,'Conditions Treated'!A:B,2,FALSE),"")</f>
        <v>Pulmonary arterial hypertension</v>
      </c>
      <c r="I166" s="4" t="s">
        <v>20</v>
      </c>
      <c r="J166" s="4"/>
      <c r="K166" s="4">
        <v>0.0</v>
      </c>
      <c r="L166" s="8" t="s">
        <v>225</v>
      </c>
    </row>
    <row r="167">
      <c r="A167" s="4" t="s">
        <v>6</v>
      </c>
      <c r="B167" s="5" t="s">
        <v>230</v>
      </c>
      <c r="C167" s="6" t="str">
        <f>IFERROR(VLOOKUP(B167,Rankings!A:B,2,FALSE),"")</f>
        <v>LIKELY</v>
      </c>
      <c r="D167" s="6"/>
      <c r="E167" s="6">
        <v>0.0</v>
      </c>
      <c r="F167" s="4" t="str">
        <f>IFERROR(__xludf.DUMMYFUNCTION("SPLIT(I167, "","")
"),"Cardiovascular Disorders")</f>
        <v>Cardiovascular Disorders</v>
      </c>
      <c r="G167" s="4"/>
      <c r="H167" s="7" t="str">
        <f>IFERROR(VLOOKUP(B167,'Conditions Treated'!A:B,2,FALSE),"")</f>
        <v>Prophylaxis of ischemic complications, Prophylaxis of deep vein thrombosis, Extended treatment of symptomatic venous thromboembolism, Treatment of symptomatic venous thromboembolism</v>
      </c>
      <c r="I167" s="4" t="s">
        <v>20</v>
      </c>
      <c r="J167" s="4"/>
      <c r="K167" s="4">
        <v>0.0</v>
      </c>
      <c r="L167" s="8" t="s">
        <v>231</v>
      </c>
    </row>
    <row r="168">
      <c r="A168" s="4" t="s">
        <v>6</v>
      </c>
      <c r="B168" s="5" t="s">
        <v>314</v>
      </c>
      <c r="C168" s="6" t="str">
        <f>IFERROR(VLOOKUP(B168,Rankings!A:B,2,FALSE),"")</f>
        <v>LIKELY</v>
      </c>
      <c r="D168" s="6"/>
      <c r="E168" s="6">
        <v>0.0</v>
      </c>
      <c r="F168" s="4" t="str">
        <f>IFERROR(__xludf.DUMMYFUNCTION("SPLIT(I168, "","")
"),"Cardiovascular Disorders")</f>
        <v>Cardiovascular Disorders</v>
      </c>
      <c r="G168" s="4" t="str">
        <f>IFERROR(__xludf.DUMMYFUNCTION("""COMPUTED_VALUE""")," Neurological Disorders")</f>
        <v> Neurological Disorders</v>
      </c>
      <c r="H168" s="7" t="str">
        <f>IFERROR(VLOOKUP(B168,'Conditions Treated'!A:B,2,FALSE),"")</f>
        <v>Hypertension, Angina Pectoris, Migraine, Hypertrophic Subaortic Stenosis</v>
      </c>
      <c r="I168" s="4" t="s">
        <v>315</v>
      </c>
      <c r="J168" s="4"/>
      <c r="K168" s="4">
        <v>0.0</v>
      </c>
      <c r="L168" s="8" t="s">
        <v>316</v>
      </c>
    </row>
    <row r="169">
      <c r="A169" s="4" t="s">
        <v>6</v>
      </c>
      <c r="B169" s="5" t="s">
        <v>367</v>
      </c>
      <c r="C169" s="6" t="str">
        <f>IFERROR(VLOOKUP(B169,Rankings!A:B,2,FALSE),"")</f>
        <v>HIGHLY LIKELY</v>
      </c>
      <c r="D169" s="6"/>
      <c r="E169" s="6">
        <v>0.0</v>
      </c>
      <c r="F169" s="4" t="str">
        <f>IFERROR(__xludf.DUMMYFUNCTION("SPLIT(I169, "","")
"),"Cardiovascular Disorders")</f>
        <v>Cardiovascular Disorders</v>
      </c>
      <c r="G169" s="4"/>
      <c r="H169" s="7" t="str">
        <f>IFERROR(VLOOKUP(B169,'Conditions Treated'!A:B,2,FALSE),"")</f>
        <v>Pulmonary arterial hypertension</v>
      </c>
      <c r="I169" s="4" t="s">
        <v>20</v>
      </c>
      <c r="J169" s="4"/>
      <c r="K169" s="4">
        <v>0.0</v>
      </c>
      <c r="L169" s="8" t="s">
        <v>368</v>
      </c>
    </row>
    <row r="170">
      <c r="A170" s="4" t="s">
        <v>6</v>
      </c>
      <c r="B170" s="5" t="s">
        <v>422</v>
      </c>
      <c r="C170" s="6" t="str">
        <f>IFERROR(VLOOKUP(B170,Rankings!A:B,2,FALSE),"")</f>
        <v>HIGHLY LIKELY</v>
      </c>
      <c r="D170" s="6"/>
      <c r="E170" s="6">
        <v>0.0</v>
      </c>
      <c r="F170" s="4" t="str">
        <f>IFERROR(__xludf.DUMMYFUNCTION("SPLIT(I170, "","")
"),"Cardiovascular Disorders")</f>
        <v>Cardiovascular Disorders</v>
      </c>
      <c r="G170" s="4"/>
      <c r="H170" s="7" t="str">
        <f>IFERROR(VLOOKUP(B170,'Conditions Treated'!A:B,2,FALSE),"")</f>
        <v>Neurogenic orthostatic hypotension</v>
      </c>
      <c r="I170" s="4" t="s">
        <v>20</v>
      </c>
      <c r="J170" s="4"/>
      <c r="K170" s="4">
        <v>0.0</v>
      </c>
      <c r="L170" s="8" t="s">
        <v>423</v>
      </c>
    </row>
    <row r="171">
      <c r="A171" s="4" t="s">
        <v>6</v>
      </c>
      <c r="B171" s="5" t="s">
        <v>462</v>
      </c>
      <c r="C171" s="6" t="str">
        <f>IFERROR(VLOOKUP(B171,Rankings!A:B,2,FALSE),"")</f>
        <v>HIGHLY LIKELY</v>
      </c>
      <c r="D171" s="6"/>
      <c r="E171" s="6">
        <v>0.0</v>
      </c>
      <c r="F171" s="4" t="str">
        <f>IFERROR(__xludf.DUMMYFUNCTION("SPLIT(I171, "","")
"),"Cardiovascular Disorders")</f>
        <v>Cardiovascular Disorders</v>
      </c>
      <c r="G171" s="4"/>
      <c r="H171" s="7" t="str">
        <f>IFERROR(VLOOKUP(B171,'Conditions Treated'!A:B,2,FALSE),"")</f>
        <v>Pulmonary arterial hypertension</v>
      </c>
      <c r="I171" s="4" t="s">
        <v>20</v>
      </c>
      <c r="J171" s="4"/>
      <c r="K171" s="4">
        <v>0.0</v>
      </c>
      <c r="L171" s="8" t="s">
        <v>463</v>
      </c>
    </row>
    <row r="172">
      <c r="A172" s="4" t="s">
        <v>6</v>
      </c>
      <c r="B172" s="5" t="s">
        <v>466</v>
      </c>
      <c r="C172" s="6" t="str">
        <f>IFERROR(VLOOKUP(B172,Rankings!A:B,2,FALSE),"")</f>
        <v>HIGHLY LIKELY</v>
      </c>
      <c r="D172" s="6"/>
      <c r="E172" s="6">
        <v>0.0</v>
      </c>
      <c r="F172" s="4" t="str">
        <f>IFERROR(__xludf.DUMMYFUNCTION("SPLIT(I172, "","")
"),"Cardiovascular Disorders")</f>
        <v>Cardiovascular Disorders</v>
      </c>
      <c r="G172" s="4"/>
      <c r="H172" s="7" t="str">
        <f>IFERROR(VLOOKUP(B172,'Conditions Treated'!A:B,2,FALSE),"")</f>
        <v>Pulmonary arterial hypertension</v>
      </c>
      <c r="I172" s="4" t="s">
        <v>20</v>
      </c>
      <c r="J172" s="4"/>
      <c r="K172" s="4">
        <v>0.0</v>
      </c>
      <c r="L172" s="8" t="s">
        <v>467</v>
      </c>
    </row>
    <row r="173">
      <c r="A173" s="4" t="s">
        <v>6</v>
      </c>
      <c r="B173" s="5" t="s">
        <v>526</v>
      </c>
      <c r="C173" s="6" t="str">
        <f>IFERROR(VLOOKUP(B173,Rankings!A:B,2,FALSE),"")</f>
        <v>HIGHLY LIKELY</v>
      </c>
      <c r="D173" s="6"/>
      <c r="E173" s="6">
        <v>0.0</v>
      </c>
      <c r="F173" s="4" t="str">
        <f>IFERROR(__xludf.DUMMYFUNCTION("SPLIT(I173, "","")
"),"Cardiovascular Disorders")</f>
        <v>Cardiovascular Disorders</v>
      </c>
      <c r="G173" s="4"/>
      <c r="H173" s="7" t="str">
        <f>IFERROR(VLOOKUP(B173,'Conditions Treated'!A:B,2,FALSE),"")</f>
        <v>Pulmonary arterial hypertension</v>
      </c>
      <c r="I173" s="4" t="s">
        <v>20</v>
      </c>
      <c r="J173" s="4"/>
      <c r="K173" s="4">
        <v>0.0</v>
      </c>
      <c r="L173" s="8" t="s">
        <v>527</v>
      </c>
    </row>
    <row r="174">
      <c r="A174" s="4" t="s">
        <v>6</v>
      </c>
      <c r="B174" s="5" t="s">
        <v>634</v>
      </c>
      <c r="C174" s="6" t="str">
        <f>IFERROR(VLOOKUP(B174,Rankings!A:B,2,FALSE),"")</f>
        <v>HIGHLY LIKELY</v>
      </c>
      <c r="D174" s="6"/>
      <c r="E174" s="6">
        <v>0.0</v>
      </c>
      <c r="F174" s="4" t="str">
        <f>IFERROR(__xludf.DUMMYFUNCTION("SPLIT(I174, "","")
"),"Cardiovascular Disorders")</f>
        <v>Cardiovascular Disorders</v>
      </c>
      <c r="G174" s="4"/>
      <c r="H174" s="7" t="str">
        <f>IFERROR(VLOOKUP(B174,'Conditions Treated'!A:B,2,FALSE),"")</f>
        <v>Pulmonary arterial hypertension</v>
      </c>
      <c r="I174" s="4" t="s">
        <v>20</v>
      </c>
      <c r="J174" s="4"/>
      <c r="K174" s="4">
        <v>0.0</v>
      </c>
      <c r="L174" s="8" t="s">
        <v>635</v>
      </c>
    </row>
    <row r="175">
      <c r="A175" s="4" t="s">
        <v>6</v>
      </c>
      <c r="B175" s="5" t="s">
        <v>662</v>
      </c>
      <c r="C175" s="6" t="str">
        <f>IFERROR(VLOOKUP(B175,Rankings!A:B,2,FALSE),"")</f>
        <v>HIGHLY LIKELY</v>
      </c>
      <c r="D175" s="6"/>
      <c r="E175" s="6">
        <v>0.0</v>
      </c>
      <c r="F175" s="4" t="str">
        <f>IFERROR(__xludf.DUMMYFUNCTION("SPLIT(I175, "","")
"),"Cardiovascular Disorders")</f>
        <v>Cardiovascular Disorders</v>
      </c>
      <c r="G175" s="4"/>
      <c r="H175" s="7" t="str">
        <f>IFERROR(VLOOKUP(B175,'Conditions Treated'!A:B,2,FALSE),"")</f>
        <v>Pulmonary arterial hypertension, Pulmonary hypertension associated with interstitial lung disease</v>
      </c>
      <c r="I175" s="4" t="s">
        <v>20</v>
      </c>
      <c r="J175" s="4"/>
      <c r="K175" s="4">
        <v>0.0</v>
      </c>
      <c r="L175" s="8" t="s">
        <v>663</v>
      </c>
    </row>
    <row r="176">
      <c r="A176" s="4" t="s">
        <v>6</v>
      </c>
      <c r="B176" s="5" t="s">
        <v>667</v>
      </c>
      <c r="C176" s="6" t="str">
        <f>IFERROR(VLOOKUP(B176,Rankings!A:B,2,FALSE),"")</f>
        <v>HIGHLY LIKELY</v>
      </c>
      <c r="D176" s="6"/>
      <c r="E176" s="6">
        <v>0.0</v>
      </c>
      <c r="F176" s="4" t="str">
        <f>IFERROR(__xludf.DUMMYFUNCTION("SPLIT(I176, "","")
"),"Cardiovascular Disorders")</f>
        <v>Cardiovascular Disorders</v>
      </c>
      <c r="G176" s="4"/>
      <c r="H176" s="7" t="str">
        <f>IFERROR(VLOOKUP(B176,'Conditions Treated'!A:B,2,FALSE),"")</f>
        <v>Pulmonary arterial hypertension</v>
      </c>
      <c r="I176" s="4" t="s">
        <v>20</v>
      </c>
      <c r="J176" s="4"/>
      <c r="K176" s="4">
        <v>0.0</v>
      </c>
      <c r="L176" s="8" t="s">
        <v>668</v>
      </c>
    </row>
    <row r="177">
      <c r="A177" s="4" t="s">
        <v>6</v>
      </c>
      <c r="B177" s="5" t="s">
        <v>685</v>
      </c>
      <c r="C177" s="6" t="str">
        <f>IFERROR(VLOOKUP(B177,Rankings!A:B,2,FALSE),"")</f>
        <v>HIGHLY LIKELY</v>
      </c>
      <c r="D177" s="6"/>
      <c r="E177" s="6">
        <v>0.0</v>
      </c>
      <c r="F177" s="4" t="str">
        <f>IFERROR(__xludf.DUMMYFUNCTION("SPLIT(I177, "","")
"),"Cardiovascular Disorders")</f>
        <v>Cardiovascular Disorders</v>
      </c>
      <c r="G177" s="4"/>
      <c r="H177" s="7" t="str">
        <f>IFERROR(VLOOKUP(B177,'Conditions Treated'!A:B,2,FALSE),"")</f>
        <v>Cardiomyopathy of wild-type or hereditary transthyretin-mediated amyloidosis</v>
      </c>
      <c r="I177" s="4" t="s">
        <v>20</v>
      </c>
      <c r="J177" s="4"/>
      <c r="K177" s="4">
        <v>0.0</v>
      </c>
      <c r="L177" s="8" t="s">
        <v>686</v>
      </c>
    </row>
    <row r="178">
      <c r="A178" s="4" t="s">
        <v>6</v>
      </c>
      <c r="B178" s="5" t="s">
        <v>687</v>
      </c>
      <c r="C178" s="6" t="str">
        <f>IFERROR(VLOOKUP(B178,Rankings!A:B,2,FALSE),"")</f>
        <v>HIGHLY LIKELY</v>
      </c>
      <c r="D178" s="6"/>
      <c r="E178" s="6">
        <v>0.0</v>
      </c>
      <c r="F178" s="4" t="str">
        <f>IFERROR(__xludf.DUMMYFUNCTION("SPLIT(I178, "","")
"),"Cardiovascular Disorders")</f>
        <v>Cardiovascular Disorders</v>
      </c>
      <c r="G178" s="4"/>
      <c r="H178" s="7" t="str">
        <f>IFERROR(VLOOKUP(B178,'Conditions Treated'!A:B,2,FALSE),"")</f>
        <v>Cardiomyopathy of wild-type or hereditary transthyretin-mediated amyloidosis</v>
      </c>
      <c r="I178" s="4" t="s">
        <v>20</v>
      </c>
      <c r="J178" s="4"/>
      <c r="K178" s="4">
        <v>0.0</v>
      </c>
      <c r="L178" s="8" t="s">
        <v>686</v>
      </c>
    </row>
    <row r="179">
      <c r="A179" s="4" t="s">
        <v>6</v>
      </c>
      <c r="B179" s="5" t="s">
        <v>31</v>
      </c>
      <c r="C179" s="6" t="str">
        <f>IFERROR(VLOOKUP(B179,Rankings!A:B,2,FALSE),"")</f>
        <v>UNLIKELY</v>
      </c>
      <c r="D179" s="6"/>
      <c r="E179" s="6">
        <v>0.0</v>
      </c>
      <c r="F179" s="4" t="str">
        <f>IFERROR(__xludf.DUMMYFUNCTION("SPLIT(I179, "","")
"),"Diagnostic Agents")</f>
        <v>Diagnostic Agents</v>
      </c>
      <c r="G179" s="4"/>
      <c r="H179" s="7" t="str">
        <f>IFERROR(VLOOKUP(B179,'Conditions Treated'!A:B,2,FALSE),"")</f>
        <v>Diagnostic fluorescein angiography or angioscopy of the retina and iris vasculature</v>
      </c>
      <c r="I179" s="4" t="s">
        <v>32</v>
      </c>
      <c r="J179" s="4"/>
      <c r="K179" s="4">
        <v>0.0</v>
      </c>
      <c r="L179" s="8" t="s">
        <v>33</v>
      </c>
    </row>
    <row r="180">
      <c r="A180" s="4" t="s">
        <v>6</v>
      </c>
      <c r="B180" s="5" t="s">
        <v>210</v>
      </c>
      <c r="C180" s="6" t="str">
        <f>IFERROR(VLOOKUP(B180,Rankings!A:B,2,FALSE),"")</f>
        <v>HIGHLY LIKELY</v>
      </c>
      <c r="D180" s="6"/>
      <c r="E180" s="6">
        <v>0.0</v>
      </c>
      <c r="F180" s="4" t="str">
        <f>IFERROR(__xludf.DUMMYFUNCTION("SPLIT(I180, "","")
"),"Endocrine Disorders")</f>
        <v>Endocrine Disorders</v>
      </c>
      <c r="G180" s="4"/>
      <c r="H180" s="7" t="str">
        <f>IFERROR(VLOOKUP(B180,'Conditions Treated'!A:B,2,FALSE),"")</f>
        <v>Central precocious puberty</v>
      </c>
      <c r="I180" s="4" t="s">
        <v>211</v>
      </c>
      <c r="J180" s="4"/>
      <c r="K180" s="4">
        <v>0.0</v>
      </c>
      <c r="L180" s="8" t="s">
        <v>212</v>
      </c>
    </row>
    <row r="181">
      <c r="A181" s="4" t="s">
        <v>6</v>
      </c>
      <c r="B181" s="5" t="s">
        <v>248</v>
      </c>
      <c r="C181" s="6" t="str">
        <f>IFERROR(VLOOKUP(B181,Rankings!A:B,2,FALSE),"")</f>
        <v>HIGHLY LIKELY</v>
      </c>
      <c r="D181" s="6"/>
      <c r="E181" s="6">
        <v>0.0</v>
      </c>
      <c r="F181" s="4" t="str">
        <f>IFERROR(__xludf.DUMMYFUNCTION("SPLIT(I181, "","")
"),"Endocrine Disorders")</f>
        <v>Endocrine Disorders</v>
      </c>
      <c r="G181" s="4"/>
      <c r="H181" s="7" t="str">
        <f>IFERROR(VLOOKUP(B181,'Conditions Treated'!A:B,2,FALSE),"")</f>
        <v>Growth failure due to growth hormone deficiency, Prader-Willi syndrome, Small for Gestational Age, Turner syndrome, Idiopathic Short Stature, Adult onset or childhood onset GHD</v>
      </c>
      <c r="I181" s="4" t="s">
        <v>211</v>
      </c>
      <c r="J181" s="4"/>
      <c r="K181" s="4">
        <v>0.0</v>
      </c>
      <c r="L181" s="8" t="s">
        <v>249</v>
      </c>
    </row>
    <row r="182">
      <c r="A182" s="4" t="s">
        <v>6</v>
      </c>
      <c r="B182" s="5" t="s">
        <v>263</v>
      </c>
      <c r="C182" s="6" t="str">
        <f>IFERROR(VLOOKUP(B182,Rankings!A:B,2,FALSE),"")</f>
        <v>LIKELY</v>
      </c>
      <c r="D182" s="6"/>
      <c r="E182" s="6">
        <v>0.0</v>
      </c>
      <c r="F182" s="4" t="str">
        <f>IFERROR(__xludf.DUMMYFUNCTION("SPLIT(I182, "","")
"),"Endocrine Disorders")</f>
        <v>Endocrine Disorders</v>
      </c>
      <c r="G182" s="4"/>
      <c r="H182" s="7" t="str">
        <f>IFERROR(VLOOKUP(B182,'Conditions Treated'!A:B,2,FALSE),"")</f>
        <v>Type 2 diabetes mellitus</v>
      </c>
      <c r="I182" s="4" t="s">
        <v>211</v>
      </c>
      <c r="J182" s="4"/>
      <c r="K182" s="4">
        <v>0.0</v>
      </c>
      <c r="L182" s="8" t="s">
        <v>264</v>
      </c>
    </row>
    <row r="183">
      <c r="A183" s="4" t="s">
        <v>6</v>
      </c>
      <c r="B183" s="5" t="s">
        <v>325</v>
      </c>
      <c r="C183" s="6" t="str">
        <f>IFERROR(VLOOKUP(B183,Rankings!A:B,2,FALSE),"")</f>
        <v>HIGHLY LIKELY</v>
      </c>
      <c r="D183" s="6"/>
      <c r="E183" s="6">
        <v>0.0</v>
      </c>
      <c r="F183" s="4" t="str">
        <f>IFERROR(__xludf.DUMMYFUNCTION("SPLIT(I183, "","")
"),"Endocrine Disorders")</f>
        <v>Endocrine Disorders</v>
      </c>
      <c r="G183" s="4"/>
      <c r="H183" s="7" t="str">
        <f>IFERROR(VLOOKUP(B183,'Conditions Treated'!A:B,2,FALSE),"")</f>
        <v>Cushing's disease</v>
      </c>
      <c r="I183" s="4" t="s">
        <v>211</v>
      </c>
      <c r="J183" s="4"/>
      <c r="K183" s="4">
        <v>0.0</v>
      </c>
      <c r="L183" s="8" t="s">
        <v>326</v>
      </c>
    </row>
    <row r="184">
      <c r="A184" s="4" t="s">
        <v>6</v>
      </c>
      <c r="B184" s="5" t="s">
        <v>353</v>
      </c>
      <c r="C184" s="6" t="str">
        <f>IFERROR(VLOOKUP(B184,Rankings!A:B,2,FALSE),"")</f>
        <v>HIGHLY LIKELY</v>
      </c>
      <c r="D184" s="6"/>
      <c r="E184" s="6">
        <v>0.0</v>
      </c>
      <c r="F184" s="4" t="str">
        <f>IFERROR(__xludf.DUMMYFUNCTION("SPLIT(I184, "","")
"),"Endocrine Disorders")</f>
        <v>Endocrine Disorders</v>
      </c>
      <c r="G184" s="4"/>
      <c r="H184" s="7" t="str">
        <f>IFERROR(VLOOKUP(B184,'Conditions Treated'!A:B,2,FALSE),"")</f>
        <v>Cushing's syndrome</v>
      </c>
      <c r="I184" s="4" t="s">
        <v>211</v>
      </c>
      <c r="J184" s="4"/>
      <c r="K184" s="4">
        <v>0.0</v>
      </c>
      <c r="L184" s="8" t="s">
        <v>354</v>
      </c>
    </row>
    <row r="185">
      <c r="A185" s="4" t="s">
        <v>6</v>
      </c>
      <c r="B185" s="5" t="s">
        <v>359</v>
      </c>
      <c r="C185" s="6" t="str">
        <f>IFERROR(VLOOKUP(B185,Rankings!A:B,2,FALSE),"")</f>
        <v>HIGHLY LIKELY</v>
      </c>
      <c r="D185" s="6"/>
      <c r="E185" s="6">
        <v>0.0</v>
      </c>
      <c r="F185" s="4" t="str">
        <f>IFERROR(__xludf.DUMMYFUNCTION("SPLIT(I185, "","")
"),"Endocrine Disorders")</f>
        <v>Endocrine Disorders</v>
      </c>
      <c r="G185" s="4"/>
      <c r="H185" s="7" t="str">
        <f>IFERROR(VLOOKUP(B185,'Conditions Treated'!A:B,2,FALSE),"")</f>
        <v>Chronic gout</v>
      </c>
      <c r="I185" s="4" t="s">
        <v>211</v>
      </c>
      <c r="J185" s="4"/>
      <c r="K185" s="4">
        <v>0.0</v>
      </c>
      <c r="L185" s="8" t="s">
        <v>360</v>
      </c>
    </row>
    <row r="186">
      <c r="A186" s="4" t="s">
        <v>6</v>
      </c>
      <c r="B186" s="5" t="s">
        <v>395</v>
      </c>
      <c r="C186" s="6" t="str">
        <f>IFERROR(VLOOKUP(B186,Rankings!A:B,2,FALSE),"")</f>
        <v>LIKELY</v>
      </c>
      <c r="D186" s="6"/>
      <c r="E186" s="6">
        <v>0.0</v>
      </c>
      <c r="F186" s="4" t="str">
        <f>IFERROR(__xludf.DUMMYFUNCTION("SPLIT(I186, "","")
"),"Endocrine Disorders")</f>
        <v>Endocrine Disorders</v>
      </c>
      <c r="G186" s="4"/>
      <c r="H186" s="7" t="str">
        <f>IFERROR(VLOOKUP(B186,'Conditions Treated'!A:B,2,FALSE),"")</f>
        <v>Paget’s disease of bone, Hypercalcemia, Postmenopausal osteoporosis</v>
      </c>
      <c r="I186" s="4" t="s">
        <v>211</v>
      </c>
      <c r="J186" s="4"/>
      <c r="K186" s="4">
        <v>0.0</v>
      </c>
      <c r="L186" s="8" t="s">
        <v>396</v>
      </c>
    </row>
    <row r="187">
      <c r="A187" s="4" t="s">
        <v>6</v>
      </c>
      <c r="B187" s="5" t="s">
        <v>410</v>
      </c>
      <c r="C187" s="6" t="str">
        <f>IFERROR(VLOOKUP(B187,Rankings!A:B,2,FALSE),"")</f>
        <v>HIGHLY LIKELY</v>
      </c>
      <c r="D187" s="6"/>
      <c r="E187" s="6">
        <v>0.0</v>
      </c>
      <c r="F187" s="4" t="str">
        <f>IFERROR(__xludf.DUMMYFUNCTION("SPLIT(I187, "","")
"),"Endocrine Disorders")</f>
        <v>Endocrine Disorders</v>
      </c>
      <c r="G187" s="4"/>
      <c r="H187" s="7" t="str">
        <f>IFERROR(VLOOKUP(B187,'Conditions Treated'!A:B,2,FALSE),"")</f>
        <v>Acromegaly</v>
      </c>
      <c r="I187" s="4" t="s">
        <v>211</v>
      </c>
      <c r="J187" s="4"/>
      <c r="K187" s="4">
        <v>0.0</v>
      </c>
      <c r="L187" s="8" t="s">
        <v>411</v>
      </c>
    </row>
    <row r="188">
      <c r="A188" s="4" t="s">
        <v>6</v>
      </c>
      <c r="B188" s="5" t="s">
        <v>420</v>
      </c>
      <c r="C188" s="6" t="str">
        <f>IFERROR(VLOOKUP(B188,Rankings!A:B,2,FALSE),"")</f>
        <v>HIGHLY LIKELY</v>
      </c>
      <c r="D188" s="6"/>
      <c r="E188" s="6">
        <v>0.0</v>
      </c>
      <c r="F188" s="4" t="str">
        <f>IFERROR(__xludf.DUMMYFUNCTION("SPLIT(I188, "","")
"),"Endocrine Disorders")</f>
        <v>Endocrine Disorders</v>
      </c>
      <c r="G188" s="4"/>
      <c r="H188" s="7" t="str">
        <f>IFERROR(VLOOKUP(B188,'Conditions Treated'!A:B,2,FALSE),"")</f>
        <v>Growth failure due to growth hormone deficiency, Short stature associated with Noonan syndrome, Short stature associated with Turner syndrome, Short stature born small for gestational age, Idiopathic Short Stature, Growth failure due to Prader-Willi Syndrome, Growth hormone deficiency in adults</v>
      </c>
      <c r="I188" s="4" t="s">
        <v>211</v>
      </c>
      <c r="J188" s="4"/>
      <c r="K188" s="4">
        <v>0.0</v>
      </c>
      <c r="L188" s="8" t="s">
        <v>421</v>
      </c>
    </row>
    <row r="189">
      <c r="A189" s="4" t="s">
        <v>6</v>
      </c>
      <c r="B189" s="5" t="s">
        <v>432</v>
      </c>
      <c r="C189" s="6" t="str">
        <f>IFERROR(VLOOKUP(B189,Rankings!A:B,2,FALSE),"")</f>
        <v>HIGHLY LIKELY</v>
      </c>
      <c r="D189" s="6"/>
      <c r="E189" s="6">
        <v>0.0</v>
      </c>
      <c r="F189" s="4" t="str">
        <f>IFERROR(__xludf.DUMMYFUNCTION("SPLIT(I189, "","")
"),"Endocrine Disorders")</f>
        <v>Endocrine Disorders</v>
      </c>
      <c r="G189" s="4"/>
      <c r="H189" s="7" t="str">
        <f>IFERROR(VLOOKUP(B189,'Conditions Treated'!A:B,2,FALSE),"")</f>
        <v>Growth failure due to growth hormone deficiency, Idiopathic short stature, Turner syndrome, Chronic kidney disease, Adult onset or childhood onset GHD</v>
      </c>
      <c r="I189" s="4" t="s">
        <v>211</v>
      </c>
      <c r="J189" s="4"/>
      <c r="K189" s="4">
        <v>0.0</v>
      </c>
      <c r="L189" s="8" t="s">
        <v>433</v>
      </c>
    </row>
    <row r="190">
      <c r="A190" s="4" t="s">
        <v>6</v>
      </c>
      <c r="B190" s="5" t="s">
        <v>434</v>
      </c>
      <c r="C190" s="6" t="str">
        <f>IFERROR(VLOOKUP(B190,Rankings!A:B,2,FALSE),"")</f>
        <v>HIGHLY LIKELY</v>
      </c>
      <c r="D190" s="6"/>
      <c r="E190" s="6">
        <v>0.0</v>
      </c>
      <c r="F190" s="4" t="str">
        <f>IFERROR(__xludf.DUMMYFUNCTION("SPLIT(I190, "","")
"),"Endocrine Disorders")</f>
        <v>Endocrine Disorders</v>
      </c>
      <c r="G190" s="4"/>
      <c r="H190" s="7" t="str">
        <f>IFERROR(VLOOKUP(B190,'Conditions Treated'!A:B,2,FALSE),"")</f>
        <v>Growth failure due to growth hormone deficiency, Idiopathic short stature, Turner syndrome, Chronic kidney disease, Adult onset or childhood onset GHD</v>
      </c>
      <c r="I190" s="4" t="s">
        <v>211</v>
      </c>
      <c r="J190" s="4"/>
      <c r="K190" s="4">
        <v>0.0</v>
      </c>
      <c r="L190" s="8" t="s">
        <v>433</v>
      </c>
    </row>
    <row r="191">
      <c r="A191" s="4" t="s">
        <v>6</v>
      </c>
      <c r="B191" s="5" t="s">
        <v>538</v>
      </c>
      <c r="C191" s="6" t="str">
        <f>IFERROR(VLOOKUP(B191,Rankings!A:B,2,FALSE),"")</f>
        <v>HIGHLY LIKELY</v>
      </c>
      <c r="D191" s="6"/>
      <c r="E191" s="6">
        <v>0.0</v>
      </c>
      <c r="F191" s="4" t="str">
        <f>IFERROR(__xludf.DUMMYFUNCTION("SPLIT(I191, "","")
"),"Endocrine Disorders")</f>
        <v>Endocrine Disorders</v>
      </c>
      <c r="G191" s="4"/>
      <c r="H191" s="7" t="str">
        <f>IFERROR(VLOOKUP(B191,'Conditions Treated'!A:B,2,FALSE),"")</f>
        <v>Primary non-familial hyperlipidemia, Homozygous familial hypercholesterolemia</v>
      </c>
      <c r="I191" s="4" t="s">
        <v>211</v>
      </c>
      <c r="J191" s="4"/>
      <c r="K191" s="4">
        <v>0.0</v>
      </c>
      <c r="L191" s="8" t="s">
        <v>539</v>
      </c>
    </row>
    <row r="192">
      <c r="A192" s="4" t="s">
        <v>6</v>
      </c>
      <c r="B192" s="5" t="s">
        <v>552</v>
      </c>
      <c r="C192" s="6" t="str">
        <f>IFERROR(VLOOKUP(B192,Rankings!A:B,2,FALSE),"")</f>
        <v>HIGHLY LIKELY</v>
      </c>
      <c r="D192" s="6"/>
      <c r="E192" s="6">
        <v>0.0</v>
      </c>
      <c r="F192" s="4" t="str">
        <f>IFERROR(__xludf.DUMMYFUNCTION("SPLIT(I192, "","")
"),"Endocrine Disorders")</f>
        <v>Endocrine Disorders</v>
      </c>
      <c r="G192" s="4"/>
      <c r="H192" s="7" t="str">
        <f>IFERROR(VLOOKUP(B192,'Conditions Treated'!A:B,2,FALSE),"")</f>
        <v>Acromegaly, Carcinoid tumors, Vasoactive Intestinal Peptide Tumors</v>
      </c>
      <c r="I192" s="4" t="s">
        <v>211</v>
      </c>
      <c r="J192" s="4"/>
      <c r="K192" s="4">
        <v>0.0</v>
      </c>
      <c r="L192" s="8" t="s">
        <v>553</v>
      </c>
    </row>
    <row r="193">
      <c r="A193" s="4" t="s">
        <v>6</v>
      </c>
      <c r="B193" s="5" t="s">
        <v>558</v>
      </c>
      <c r="C193" s="6" t="str">
        <f>IFERROR(VLOOKUP(B193,Rankings!A:B,2,FALSE),"")</f>
        <v>LIKELY</v>
      </c>
      <c r="D193" s="6"/>
      <c r="E193" s="6">
        <v>0.0</v>
      </c>
      <c r="F193" s="4" t="str">
        <f>IFERROR(__xludf.DUMMYFUNCTION("SPLIT(I193, "","")
"),"Endocrine Disorders")</f>
        <v>Endocrine Disorders</v>
      </c>
      <c r="G193" s="4"/>
      <c r="H193" s="7" t="str">
        <f>IFERROR(VLOOKUP(B193,'Conditions Treated'!A:B,2,FALSE),"")</f>
        <v>Diabetes mellitus</v>
      </c>
      <c r="I193" s="4" t="s">
        <v>211</v>
      </c>
      <c r="J193" s="4"/>
      <c r="K193" s="4">
        <v>0.0</v>
      </c>
      <c r="L193" s="8" t="s">
        <v>559</v>
      </c>
    </row>
    <row r="194">
      <c r="A194" s="4" t="s">
        <v>6</v>
      </c>
      <c r="B194" s="5" t="s">
        <v>560</v>
      </c>
      <c r="C194" s="6" t="str">
        <f>IFERROR(VLOOKUP(B194,Rankings!A:B,2,FALSE),"")</f>
        <v>HIGHLY LIKELY</v>
      </c>
      <c r="D194" s="6"/>
      <c r="E194" s="6">
        <v>0.0</v>
      </c>
      <c r="F194" s="4" t="str">
        <f>IFERROR(__xludf.DUMMYFUNCTION("SPLIT(I194, "","")
"),"Endocrine Disorders")</f>
        <v>Endocrine Disorders</v>
      </c>
      <c r="G194" s="4"/>
      <c r="H194" s="7" t="str">
        <f>IFERROR(VLOOKUP(B194,'Conditions Treated'!A:B,2,FALSE),"")</f>
        <v>Acromegaly, Cushing's disease</v>
      </c>
      <c r="I194" s="4" t="s">
        <v>211</v>
      </c>
      <c r="J194" s="4"/>
      <c r="K194" s="4">
        <v>0.0</v>
      </c>
      <c r="L194" s="8" t="s">
        <v>561</v>
      </c>
    </row>
    <row r="195">
      <c r="A195" s="4" t="s">
        <v>6</v>
      </c>
      <c r="B195" s="5" t="s">
        <v>573</v>
      </c>
      <c r="C195" s="6" t="str">
        <f>IFERROR(VLOOKUP(B195,Rankings!A:B,2,FALSE),"")</f>
        <v>HIGHLY LIKELY</v>
      </c>
      <c r="D195" s="6"/>
      <c r="E195" s="6">
        <v>0.0</v>
      </c>
      <c r="F195" s="4" t="str">
        <f>IFERROR(__xludf.DUMMYFUNCTION("SPLIT(I195, "","")
"),"Endocrine Disorders")</f>
        <v>Endocrine Disorders</v>
      </c>
      <c r="G195" s="4"/>
      <c r="H195" s="7" t="str">
        <f>IFERROR(VLOOKUP(B195,'Conditions Treated'!A:B,2,FALSE),"")</f>
        <v>Acromegaly</v>
      </c>
      <c r="I195" s="4" t="s">
        <v>211</v>
      </c>
      <c r="J195" s="4"/>
      <c r="K195" s="4">
        <v>0.0</v>
      </c>
      <c r="L195" s="8" t="s">
        <v>574</v>
      </c>
    </row>
    <row r="196">
      <c r="A196" s="4" t="s">
        <v>6</v>
      </c>
      <c r="B196" s="5" t="s">
        <v>575</v>
      </c>
      <c r="C196" s="6" t="str">
        <f>IFERROR(VLOOKUP(B196,Rankings!A:B,2,FALSE),"")</f>
        <v>HIGHLY LIKELY</v>
      </c>
      <c r="D196" s="6"/>
      <c r="E196" s="6">
        <v>0.0</v>
      </c>
      <c r="F196" s="4" t="str">
        <f>IFERROR(__xludf.DUMMYFUNCTION("SPLIT(I196, "","")
"),"Endocrine Disorders")</f>
        <v>Endocrine Disorders</v>
      </c>
      <c r="G196" s="4"/>
      <c r="H196" s="7" t="str">
        <f>IFERROR(VLOOKUP(B196,'Conditions Treated'!A:B,2,FALSE),"")</f>
        <v>Acromegaly</v>
      </c>
      <c r="I196" s="4" t="s">
        <v>211</v>
      </c>
      <c r="J196" s="4"/>
      <c r="K196" s="4">
        <v>0.0</v>
      </c>
      <c r="L196" s="8" t="s">
        <v>576</v>
      </c>
    </row>
    <row r="197">
      <c r="A197" s="4" t="s">
        <v>6</v>
      </c>
      <c r="B197" s="5" t="s">
        <v>628</v>
      </c>
      <c r="C197" s="6" t="str">
        <f>IFERROR(VLOOKUP(B197,Rankings!A:B,2,FALSE),"")</f>
        <v>HIGHLY LIKELY</v>
      </c>
      <c r="D197" s="6"/>
      <c r="E197" s="6">
        <v>0.0</v>
      </c>
      <c r="F197" s="4" t="str">
        <f>IFERROR(__xludf.DUMMYFUNCTION("SPLIT(I197, "","")
"),"Endocrine Disorders")</f>
        <v>Endocrine Disorders</v>
      </c>
      <c r="G197" s="4"/>
      <c r="H197" s="7" t="str">
        <f>IFERROR(VLOOKUP(B197,'Conditions Treated'!A:B,2,FALSE),"")</f>
        <v>Thyroid Eye Disease</v>
      </c>
      <c r="I197" s="4" t="s">
        <v>211</v>
      </c>
      <c r="J197" s="4"/>
      <c r="K197" s="4">
        <v>0.0</v>
      </c>
      <c r="L197" s="8" t="s">
        <v>629</v>
      </c>
    </row>
    <row r="198">
      <c r="A198" s="4" t="s">
        <v>6</v>
      </c>
      <c r="B198" s="5" t="s">
        <v>265</v>
      </c>
      <c r="C198" s="6" t="str">
        <f>IFERROR(VLOOKUP(B198,Rankings!A:B,2,FALSE),"")</f>
        <v>UNLIKELY</v>
      </c>
      <c r="D198" s="6"/>
      <c r="E198" s="6">
        <v>0.0</v>
      </c>
      <c r="F198" s="4" t="str">
        <f>IFERROR(__xludf.DUMMYFUNCTION("SPLIT(I198, "","")
"),"Gastrointestinal Disorders")</f>
        <v>Gastrointestinal Disorders</v>
      </c>
      <c r="G198" s="4"/>
      <c r="H198" s="7" t="str">
        <f>IFERROR(VLOOKUP(B198,'Conditions Treated'!A:B,2,FALSE),"")</f>
        <v>Bowel cleansing</v>
      </c>
      <c r="I198" s="4" t="s">
        <v>266</v>
      </c>
      <c r="J198" s="4"/>
      <c r="K198" s="4">
        <v>0.0</v>
      </c>
      <c r="L198" s="8" t="s">
        <v>267</v>
      </c>
    </row>
    <row r="199">
      <c r="A199" s="4" t="s">
        <v>6</v>
      </c>
      <c r="B199" s="5" t="s">
        <v>488</v>
      </c>
      <c r="C199" s="6" t="str">
        <f>IFERROR(VLOOKUP(B199,Rankings!A:B,2,FALSE),"")</f>
        <v>UNLIKELY</v>
      </c>
      <c r="D199" s="6"/>
      <c r="E199" s="6">
        <v>0.0</v>
      </c>
      <c r="F199" s="4" t="str">
        <f>IFERROR(__xludf.DUMMYFUNCTION("SPLIT(I199, "","")
"),"Gastrointestinal Disorders")</f>
        <v>Gastrointestinal Disorders</v>
      </c>
      <c r="G199" s="4"/>
      <c r="H199" s="7" t="str">
        <f>IFERROR(VLOOKUP(B199,'Conditions Treated'!A:B,2,FALSE),"")</f>
        <v>Irritable bowel syndrome, Acute enterocolitis, Duodenal ulcer</v>
      </c>
      <c r="I199" s="4" t="s">
        <v>266</v>
      </c>
      <c r="J199" s="4"/>
      <c r="K199" s="4">
        <v>0.0</v>
      </c>
      <c r="L199" s="8" t="s">
        <v>489</v>
      </c>
    </row>
    <row r="200">
      <c r="A200" s="4" t="s">
        <v>6</v>
      </c>
      <c r="B200" s="5" t="s">
        <v>10</v>
      </c>
      <c r="C200" s="6" t="str">
        <f>IFERROR(VLOOKUP(B200,Rankings!A:B,2,FALSE),"")</f>
        <v>HIGHLY LIKELY</v>
      </c>
      <c r="D200" s="6"/>
      <c r="E200" s="6">
        <v>0.0</v>
      </c>
      <c r="F200" s="4" t="str">
        <f>IFERROR(__xludf.DUMMYFUNCTION("SPLIT(I200, "","")
"),"Genetic Disorders")</f>
        <v>Genetic Disorders</v>
      </c>
      <c r="G200" s="4"/>
      <c r="H200" s="7" t="str">
        <f>IFERROR(VLOOKUP(B200,'Conditions Treated'!A:B,2,FALSE),"")</f>
        <v>Chronic Granulomatous Disease, Severe, malignant osteopetrosis</v>
      </c>
      <c r="I200" s="4" t="s">
        <v>11</v>
      </c>
      <c r="J200" s="4"/>
      <c r="K200" s="4">
        <v>0.0</v>
      </c>
      <c r="L200" s="8" t="s">
        <v>12</v>
      </c>
    </row>
    <row r="201">
      <c r="A201" s="4" t="s">
        <v>6</v>
      </c>
      <c r="B201" s="5" t="s">
        <v>36</v>
      </c>
      <c r="C201" s="6" t="str">
        <f>IFERROR(VLOOKUP(B201,Rankings!A:B,2,FALSE),"")</f>
        <v>HIGHLY LIKELY</v>
      </c>
      <c r="D201" s="6"/>
      <c r="E201" s="6">
        <v>0.0</v>
      </c>
      <c r="F201" s="4" t="str">
        <f>IFERROR(__xludf.DUMMYFUNCTION("SPLIT(I201, "","")
"),"Genetic Disorders")</f>
        <v>Genetic Disorders</v>
      </c>
      <c r="G201" s="4"/>
      <c r="H201" s="7" t="str">
        <f>IFERROR(VLOOKUP(B201,'Conditions Treated'!A:B,2,FALSE),"")</f>
        <v>Hurler and Hurler-Scheie forms of Mucopolysaccharidosis I, Scheie form of MPS I with moderate to severe symptoms</v>
      </c>
      <c r="I201" s="4" t="s">
        <v>11</v>
      </c>
      <c r="J201" s="4"/>
      <c r="K201" s="4">
        <v>0.0</v>
      </c>
      <c r="L201" s="8" t="s">
        <v>37</v>
      </c>
    </row>
    <row r="202">
      <c r="A202" s="4" t="s">
        <v>6</v>
      </c>
      <c r="B202" s="5" t="s">
        <v>54</v>
      </c>
      <c r="C202" s="6" t="str">
        <f>IFERROR(VLOOKUP(B202,Rankings!A:B,2,FALSE),"")</f>
        <v>HIGHLY LIKELY</v>
      </c>
      <c r="D202" s="6"/>
      <c r="E202" s="6">
        <v>0.0</v>
      </c>
      <c r="F202" s="4" t="str">
        <f>IFERROR(__xludf.DUMMYFUNCTION("SPLIT(I202, "","")
"),"Genetic Disorders")</f>
        <v>Genetic Disorders</v>
      </c>
      <c r="G202" s="4"/>
      <c r="H202" s="7" t="str">
        <f>IFERROR(VLOOKUP(B202,'Conditions Treated'!A:B,2,FALSE),"")</f>
        <v>Duchenne muscular dystrophy</v>
      </c>
      <c r="I202" s="4" t="s">
        <v>11</v>
      </c>
      <c r="J202" s="4"/>
      <c r="K202" s="4">
        <v>0.0</v>
      </c>
      <c r="L202" s="8" t="s">
        <v>55</v>
      </c>
    </row>
    <row r="203">
      <c r="A203" s="4" t="s">
        <v>6</v>
      </c>
      <c r="B203" s="5" t="s">
        <v>59</v>
      </c>
      <c r="C203" s="6" t="str">
        <f>IFERROR(VLOOKUP(B203,Rankings!A:B,2,FALSE),"")</f>
        <v>HIGHLY LIKELY</v>
      </c>
      <c r="D203" s="6"/>
      <c r="E203" s="6">
        <v>0.0</v>
      </c>
      <c r="F203" s="4" t="str">
        <f>IFERROR(__xludf.DUMMYFUNCTION("SPLIT(I203, "","")
"),"Genetic Disorders")</f>
        <v>Genetic Disorders</v>
      </c>
      <c r="G203" s="4"/>
      <c r="H203" s="7" t="str">
        <f>IFERROR(VLOOKUP(B203,'Conditions Treated'!A:B,2,FALSE),"")</f>
        <v>Congenital Alpha 1 –Proteinase Inhibitor deficiency</v>
      </c>
      <c r="I203" s="4" t="s">
        <v>11</v>
      </c>
      <c r="J203" s="4"/>
      <c r="K203" s="4">
        <v>0.0</v>
      </c>
      <c r="L203" s="8" t="s">
        <v>60</v>
      </c>
    </row>
    <row r="204">
      <c r="A204" s="4" t="s">
        <v>6</v>
      </c>
      <c r="B204" s="5" t="s">
        <v>90</v>
      </c>
      <c r="C204" s="6" t="str">
        <f>IFERROR(VLOOKUP(B204,Rankings!A:B,2,FALSE),"")</f>
        <v>HIGHLY LIKELY</v>
      </c>
      <c r="D204" s="6"/>
      <c r="E204" s="6">
        <v>0.0</v>
      </c>
      <c r="F204" s="4" t="str">
        <f>IFERROR(__xludf.DUMMYFUNCTION("SPLIT(I204, "","")
"),"Genetic Disorders")</f>
        <v>Genetic Disorders</v>
      </c>
      <c r="G204" s="4"/>
      <c r="H204" s="7" t="str">
        <f>IFERROR(VLOOKUP(B204,'Conditions Treated'!A:B,2,FALSE),"")</f>
        <v>Hereditary Angioedema</v>
      </c>
      <c r="I204" s="4" t="s">
        <v>11</v>
      </c>
      <c r="J204" s="4"/>
      <c r="K204" s="4">
        <v>0.0</v>
      </c>
      <c r="L204" s="8" t="s">
        <v>91</v>
      </c>
    </row>
    <row r="205">
      <c r="A205" s="4" t="s">
        <v>6</v>
      </c>
      <c r="B205" s="5" t="s">
        <v>96</v>
      </c>
      <c r="C205" s="6" t="str">
        <f>IFERROR(VLOOKUP(B205,Rankings!A:B,2,FALSE),"")</f>
        <v>HIGHLY LIKELY</v>
      </c>
      <c r="D205" s="6"/>
      <c r="E205" s="6">
        <v>0.0</v>
      </c>
      <c r="F205" s="4" t="str">
        <f>IFERROR(__xludf.DUMMYFUNCTION("SPLIT(I205, "","")
"),"Genetic Disorders")</f>
        <v>Genetic Disorders</v>
      </c>
      <c r="G205" s="4"/>
      <c r="H205" s="7" t="str">
        <f>IFERROR(VLOOKUP(B205,'Conditions Treated'!A:B,2,FALSE),"")</f>
        <v>Cystic fibrosis</v>
      </c>
      <c r="I205" s="4" t="s">
        <v>11</v>
      </c>
      <c r="J205" s="4"/>
      <c r="K205" s="4">
        <v>0.0</v>
      </c>
      <c r="L205" s="8" t="s">
        <v>97</v>
      </c>
    </row>
    <row r="206">
      <c r="A206" s="4" t="s">
        <v>6</v>
      </c>
      <c r="B206" s="5" t="s">
        <v>119</v>
      </c>
      <c r="C206" s="6" t="str">
        <f>IFERROR(VLOOKUP(B206,Rankings!A:B,2,FALSE),"")</f>
        <v>HIGHLY LIKELY</v>
      </c>
      <c r="D206" s="6"/>
      <c r="E206" s="6">
        <v>0.0</v>
      </c>
      <c r="F206" s="4" t="str">
        <f>IFERROR(__xludf.DUMMYFUNCTION("SPLIT(I206, "","")
"),"Genetic Disorders")</f>
        <v>Genetic Disorders</v>
      </c>
      <c r="G206" s="4"/>
      <c r="H206" s="7" t="str">
        <f>IFERROR(VLOOKUP(B206,'Conditions Treated'!A:B,2,FALSE),"")</f>
        <v>Gaucher disease type 1</v>
      </c>
      <c r="I206" s="4" t="s">
        <v>11</v>
      </c>
      <c r="J206" s="4"/>
      <c r="K206" s="4">
        <v>0.0</v>
      </c>
      <c r="L206" s="8" t="s">
        <v>120</v>
      </c>
    </row>
    <row r="207">
      <c r="A207" s="4" t="s">
        <v>6</v>
      </c>
      <c r="B207" s="5" t="s">
        <v>121</v>
      </c>
      <c r="C207" s="6" t="str">
        <f>IFERROR(VLOOKUP(B207,Rankings!A:B,2,FALSE),"")</f>
        <v>HIGHLY LIKELY</v>
      </c>
      <c r="D207" s="6"/>
      <c r="E207" s="6">
        <v>0.0</v>
      </c>
      <c r="F207" s="4" t="str">
        <f>IFERROR(__xludf.DUMMYFUNCTION("SPLIT(I207, "","")
"),"Genetic Disorders")</f>
        <v>Genetic Disorders</v>
      </c>
      <c r="G207" s="4"/>
      <c r="H207" s="7" t="str">
        <f>IFERROR(VLOOKUP(B207,'Conditions Treated'!A:B,2,FALSE),"")</f>
        <v>Type 1 Gaucher disease</v>
      </c>
      <c r="I207" s="4" t="s">
        <v>11</v>
      </c>
      <c r="J207" s="4"/>
      <c r="K207" s="4">
        <v>0.0</v>
      </c>
      <c r="L207" s="8" t="s">
        <v>122</v>
      </c>
    </row>
    <row r="208">
      <c r="A208" s="4" t="s">
        <v>6</v>
      </c>
      <c r="B208" s="5" t="s">
        <v>125</v>
      </c>
      <c r="C208" s="6" t="str">
        <f>IFERROR(VLOOKUP(B208,Rankings!A:B,2,FALSE),"")</f>
        <v>HIGHLY LIKELY</v>
      </c>
      <c r="D208" s="6"/>
      <c r="E208" s="6">
        <v>0.0</v>
      </c>
      <c r="F208" s="4" t="str">
        <f>IFERROR(__xludf.DUMMYFUNCTION("SPLIT(I208, "","")
"),"Genetic Disorders")</f>
        <v>Genetic Disorders</v>
      </c>
      <c r="G208" s="4"/>
      <c r="H208" s="7" t="str">
        <f>IFERROR(VLOOKUP(B208,'Conditions Treated'!A:B,2,FALSE),"")</f>
        <v>Hereditary Angioedema</v>
      </c>
      <c r="I208" s="4" t="s">
        <v>11</v>
      </c>
      <c r="J208" s="4"/>
      <c r="K208" s="4">
        <v>0.0</v>
      </c>
      <c r="L208" s="8" t="s">
        <v>126</v>
      </c>
    </row>
    <row r="209">
      <c r="A209" s="4" t="s">
        <v>6</v>
      </c>
      <c r="B209" s="5" t="s">
        <v>137</v>
      </c>
      <c r="C209" s="6" t="str">
        <f>IFERROR(VLOOKUP(B209,Rankings!A:B,2,FALSE),"")</f>
        <v>HIGHLY LIKELY</v>
      </c>
      <c r="D209" s="6"/>
      <c r="E209" s="6">
        <v>0.0</v>
      </c>
      <c r="F209" s="4" t="str">
        <f>IFERROR(__xludf.DUMMYFUNCTION("SPLIT(I209, "","")
"),"Genetic Disorders")</f>
        <v>Genetic Disorders</v>
      </c>
      <c r="G209" s="4"/>
      <c r="H209" s="7" t="str">
        <f>IFERROR(VLOOKUP(B209,'Conditions Treated'!A:B,2,FALSE),"")</f>
        <v>X-linked hypophosphatemia, FGF23-related hypophosphatemia in tumor-induced osteomalacia</v>
      </c>
      <c r="I209" s="4" t="s">
        <v>11</v>
      </c>
      <c r="J209" s="4"/>
      <c r="K209" s="4">
        <v>0.0</v>
      </c>
      <c r="L209" s="8" t="s">
        <v>138</v>
      </c>
    </row>
    <row r="210">
      <c r="A210" s="4" t="s">
        <v>6</v>
      </c>
      <c r="B210" s="5" t="s">
        <v>143</v>
      </c>
      <c r="C210" s="6" t="str">
        <f>IFERROR(VLOOKUP(B210,Rankings!A:B,2,FALSE),"")</f>
        <v>HIGHLY LIKELY</v>
      </c>
      <c r="D210" s="6"/>
      <c r="E210" s="6">
        <v>0.0</v>
      </c>
      <c r="F210" s="4" t="str">
        <f>IFERROR(__xludf.DUMMYFUNCTION("SPLIT(I210, "","")
"),"Genetic Disorders")</f>
        <v>Genetic Disorders</v>
      </c>
      <c r="G210" s="4"/>
      <c r="H210" s="7" t="str">
        <f>IFERROR(VLOOKUP(B210,'Conditions Treated'!A:B,2,FALSE),"")</f>
        <v>Corneal cystine crystal deposits in cystinosis</v>
      </c>
      <c r="I210" s="4" t="s">
        <v>11</v>
      </c>
      <c r="J210" s="4"/>
      <c r="K210" s="4">
        <v>0.0</v>
      </c>
      <c r="L210" s="8" t="s">
        <v>144</v>
      </c>
    </row>
    <row r="211">
      <c r="A211" s="4" t="s">
        <v>6</v>
      </c>
      <c r="B211" s="5" t="s">
        <v>160</v>
      </c>
      <c r="C211" s="6" t="str">
        <f>IFERROR(VLOOKUP(B211,Rankings!A:B,2,FALSE),"")</f>
        <v>HIGHLY LIKELY</v>
      </c>
      <c r="D211" s="6"/>
      <c r="E211" s="6">
        <v>0.0</v>
      </c>
      <c r="F211" s="4" t="str">
        <f>IFERROR(__xludf.DUMMYFUNCTION("SPLIT(I211, "","")
"),"Genetic Disorders")</f>
        <v>Genetic Disorders</v>
      </c>
      <c r="G211" s="4"/>
      <c r="H211" s="7" t="str">
        <f>IFERROR(VLOOKUP(B211,'Conditions Treated'!A:B,2,FALSE),"")</f>
        <v>Long-chain fatty acid oxidation disorders</v>
      </c>
      <c r="I211" s="4" t="s">
        <v>11</v>
      </c>
      <c r="J211" s="4"/>
      <c r="K211" s="4">
        <v>0.0</v>
      </c>
      <c r="L211" s="8" t="s">
        <v>161</v>
      </c>
    </row>
    <row r="212">
      <c r="A212" s="4" t="s">
        <v>6</v>
      </c>
      <c r="B212" s="5" t="s">
        <v>166</v>
      </c>
      <c r="C212" s="6" t="str">
        <f>IFERROR(VLOOKUP(B212,Rankings!A:B,2,FALSE),"")</f>
        <v>HIGHLY LIKELY</v>
      </c>
      <c r="D212" s="6"/>
      <c r="E212" s="6">
        <v>0.0</v>
      </c>
      <c r="F212" s="4" t="str">
        <f>IFERROR(__xludf.DUMMYFUNCTION("SPLIT(I212, "","")
"),"Genetic Disorders")</f>
        <v>Genetic Disorders</v>
      </c>
      <c r="G212" s="4"/>
      <c r="H212" s="7" t="str">
        <f>IFERROR(VLOOKUP(B212,'Conditions Treated'!A:B,2,FALSE),"")</f>
        <v>Hunter syndrome</v>
      </c>
      <c r="I212" s="4" t="s">
        <v>11</v>
      </c>
      <c r="J212" s="4"/>
      <c r="K212" s="4">
        <v>0.0</v>
      </c>
      <c r="L212" s="8" t="s">
        <v>167</v>
      </c>
    </row>
    <row r="213">
      <c r="A213" s="4" t="s">
        <v>6</v>
      </c>
      <c r="B213" s="5" t="s">
        <v>171</v>
      </c>
      <c r="C213" s="6" t="str">
        <f>IFERROR(VLOOKUP(B213,Rankings!A:B,2,FALSE),"")</f>
        <v>HIGHLY LIKELY</v>
      </c>
      <c r="D213" s="6"/>
      <c r="E213" s="6">
        <v>0.0</v>
      </c>
      <c r="F213" s="4" t="str">
        <f>IFERROR(__xludf.DUMMYFUNCTION("SPLIT(I213, "","")
"),"Genetic Disorders")</f>
        <v>Genetic Disorders</v>
      </c>
      <c r="G213" s="4"/>
      <c r="H213" s="7" t="str">
        <f>IFERROR(VLOOKUP(B213,'Conditions Treated'!A:B,2,FALSE),"")</f>
        <v>Type 1 Gaucher disease</v>
      </c>
      <c r="I213" s="4" t="s">
        <v>11</v>
      </c>
      <c r="J213" s="4"/>
      <c r="K213" s="4">
        <v>0.0</v>
      </c>
      <c r="L213" s="8" t="s">
        <v>172</v>
      </c>
    </row>
    <row r="214">
      <c r="A214" s="4" t="s">
        <v>6</v>
      </c>
      <c r="B214" s="5" t="s">
        <v>175</v>
      </c>
      <c r="C214" s="6" t="str">
        <f>IFERROR(VLOOKUP(B214,Rankings!A:B,2,FALSE),"")</f>
        <v>HIGHLY LIKELY</v>
      </c>
      <c r="D214" s="6"/>
      <c r="E214" s="6">
        <v>0.0</v>
      </c>
      <c r="F214" s="4" t="str">
        <f>IFERROR(__xludf.DUMMYFUNCTION("SPLIT(I214, "","")
"),"Genetic Disorders")</f>
        <v>Genetic Disorders</v>
      </c>
      <c r="G214" s="4"/>
      <c r="H214" s="7" t="str">
        <f>IFERROR(VLOOKUP(B214,'Conditions Treated'!A:B,2,FALSE),"")</f>
        <v>Duchenne muscular dystrophy</v>
      </c>
      <c r="I214" s="4" t="s">
        <v>11</v>
      </c>
      <c r="J214" s="4"/>
      <c r="K214" s="4">
        <v>0.0</v>
      </c>
      <c r="L214" s="8" t="s">
        <v>176</v>
      </c>
    </row>
    <row r="215">
      <c r="A215" s="4" t="s">
        <v>6</v>
      </c>
      <c r="B215" s="5" t="s">
        <v>202</v>
      </c>
      <c r="C215" s="6" t="str">
        <f>IFERROR(VLOOKUP(B215,Rankings!A:B,2,FALSE),"")</f>
        <v>HIGHLY LIKELY</v>
      </c>
      <c r="D215" s="6"/>
      <c r="E215" s="6">
        <v>0.0</v>
      </c>
      <c r="F215" s="4" t="str">
        <f>IFERROR(__xludf.DUMMYFUNCTION("SPLIT(I215, "","")
"),"Genetic Disorders")</f>
        <v>Genetic Disorders</v>
      </c>
      <c r="G215" s="4"/>
      <c r="H215" s="7" t="str">
        <f>IFERROR(VLOOKUP(B215,'Conditions Treated'!A:B,2,FALSE),"")</f>
        <v>Spinal muscular atrophy</v>
      </c>
      <c r="I215" s="4" t="s">
        <v>11</v>
      </c>
      <c r="J215" s="4"/>
      <c r="K215" s="4">
        <v>0.0</v>
      </c>
      <c r="L215" s="8" t="s">
        <v>203</v>
      </c>
    </row>
    <row r="216">
      <c r="A216" s="4" t="s">
        <v>6</v>
      </c>
      <c r="B216" s="5" t="s">
        <v>204</v>
      </c>
      <c r="C216" s="6" t="str">
        <f>IFERROR(VLOOKUP(B216,Rankings!A:B,2,FALSE),"")</f>
        <v>HIGHLY LIKELY</v>
      </c>
      <c r="D216" s="6"/>
      <c r="E216" s="6">
        <v>0.0</v>
      </c>
      <c r="F216" s="4" t="str">
        <f>IFERROR(__xludf.DUMMYFUNCTION("SPLIT(I216, "","")
"),"Genetic Disorders")</f>
        <v>Genetic Disorders</v>
      </c>
      <c r="G216" s="4"/>
      <c r="H216" s="7" t="str">
        <f>IFERROR(VLOOKUP(B216,'Conditions Treated'!A:B,2,FALSE),"")</f>
        <v>Duchenne muscular dystrophy</v>
      </c>
      <c r="I216" s="4" t="s">
        <v>11</v>
      </c>
      <c r="J216" s="4"/>
      <c r="K216" s="4">
        <v>0.0</v>
      </c>
      <c r="L216" s="8" t="s">
        <v>205</v>
      </c>
    </row>
    <row r="217">
      <c r="A217" s="4" t="s">
        <v>6</v>
      </c>
      <c r="B217" s="5" t="s">
        <v>206</v>
      </c>
      <c r="C217" s="6" t="str">
        <f>IFERROR(VLOOKUP(B217,Rankings!A:B,2,FALSE),"")</f>
        <v>HIGHLY LIKELY</v>
      </c>
      <c r="D217" s="6"/>
      <c r="E217" s="6">
        <v>0.0</v>
      </c>
      <c r="F217" s="4" t="str">
        <f>IFERROR(__xludf.DUMMYFUNCTION("SPLIT(I217, "","")
"),"Genetic Disorders")</f>
        <v>Genetic Disorders</v>
      </c>
      <c r="G217" s="4"/>
      <c r="H217" s="7" t="str">
        <f>IFERROR(VLOOKUP(B217,'Conditions Treated'!A:B,2,FALSE),"")</f>
        <v>Fabry disease</v>
      </c>
      <c r="I217" s="4" t="s">
        <v>11</v>
      </c>
      <c r="J217" s="4"/>
      <c r="K217" s="4">
        <v>0.0</v>
      </c>
      <c r="L217" s="8" t="s">
        <v>207</v>
      </c>
    </row>
    <row r="218">
      <c r="A218" s="4" t="s">
        <v>6</v>
      </c>
      <c r="B218" s="5" t="s">
        <v>220</v>
      </c>
      <c r="C218" s="6" t="str">
        <f>IFERROR(VLOOKUP(B218,Rankings!A:B,2,FALSE),"")</f>
        <v>HIGHLY LIKELY</v>
      </c>
      <c r="D218" s="6"/>
      <c r="E218" s="6">
        <v>0.0</v>
      </c>
      <c r="F218" s="4" t="str">
        <f>IFERROR(__xludf.DUMMYFUNCTION("SPLIT(I218, "","")
"),"Genetic Disorders")</f>
        <v>Genetic Disorders</v>
      </c>
      <c r="G218" s="4"/>
      <c r="H218" s="7" t="str">
        <f>IFERROR(VLOOKUP(B218,'Conditions Treated'!A:B,2,FALSE),"")</f>
        <v>Hereditary angioedema</v>
      </c>
      <c r="I218" s="4" t="s">
        <v>11</v>
      </c>
      <c r="J218" s="4"/>
      <c r="K218" s="4">
        <v>0.0</v>
      </c>
      <c r="L218" s="8" t="s">
        <v>221</v>
      </c>
    </row>
    <row r="219">
      <c r="A219" s="4" t="s">
        <v>6</v>
      </c>
      <c r="B219" s="5" t="s">
        <v>232</v>
      </c>
      <c r="C219" s="6" t="str">
        <f>IFERROR(VLOOKUP(B219,Rankings!A:B,2,FALSE),"")</f>
        <v>HIGHLY LIKELY</v>
      </c>
      <c r="D219" s="6"/>
      <c r="E219" s="6">
        <v>0.0</v>
      </c>
      <c r="F219" s="4" t="str">
        <f>IFERROR(__xludf.DUMMYFUNCTION("SPLIT(I219, "","")
"),"Genetic Disorders")</f>
        <v>Genetic Disorders</v>
      </c>
      <c r="G219" s="4"/>
      <c r="H219" s="7" t="str">
        <f>IFERROR(VLOOKUP(B219,'Conditions Treated'!A:B,2,FALSE),"")</f>
        <v>Fabry disease</v>
      </c>
      <c r="I219" s="4" t="s">
        <v>11</v>
      </c>
      <c r="J219" s="4"/>
      <c r="K219" s="4">
        <v>0.0</v>
      </c>
      <c r="L219" s="8" t="s">
        <v>233</v>
      </c>
    </row>
    <row r="220">
      <c r="A220" s="4" t="s">
        <v>6</v>
      </c>
      <c r="B220" s="5" t="s">
        <v>257</v>
      </c>
      <c r="C220" s="6" t="str">
        <f>IFERROR(VLOOKUP(B220,Rankings!A:B,2,FALSE),"")</f>
        <v>HIGHLY LIKELY</v>
      </c>
      <c r="D220" s="6"/>
      <c r="E220" s="6">
        <v>0.0</v>
      </c>
      <c r="F220" s="4" t="str">
        <f>IFERROR(__xludf.DUMMYFUNCTION("SPLIT(I220, "","")
"),"Genetic Disorders")</f>
        <v>Genetic Disorders</v>
      </c>
      <c r="G220" s="4"/>
      <c r="H220" s="7" t="str">
        <f>IFERROR(VLOOKUP(B220,'Conditions Treated'!A:B,2,FALSE),"")</f>
        <v>Acute hepatic porphyria</v>
      </c>
      <c r="I220" s="4" t="s">
        <v>11</v>
      </c>
      <c r="J220" s="4"/>
      <c r="K220" s="4">
        <v>0.0</v>
      </c>
      <c r="L220" s="8" t="s">
        <v>258</v>
      </c>
    </row>
    <row r="221">
      <c r="A221" s="4" t="s">
        <v>6</v>
      </c>
      <c r="B221" s="5" t="s">
        <v>259</v>
      </c>
      <c r="C221" s="6" t="str">
        <f>IFERROR(VLOOKUP(B221,Rankings!A:B,2,FALSE),"")</f>
        <v>HIGHLY LIKELY</v>
      </c>
      <c r="D221" s="6"/>
      <c r="E221" s="6">
        <v>0.0</v>
      </c>
      <c r="F221" s="4" t="str">
        <f>IFERROR(__xludf.DUMMYFUNCTION("SPLIT(I221, "","")
"),"Genetic Disorders")</f>
        <v>Genetic Disorders</v>
      </c>
      <c r="G221" s="4"/>
      <c r="H221" s="7" t="str">
        <f>IFERROR(VLOOKUP(B221,'Conditions Treated'!A:B,2,FALSE),"")</f>
        <v>Emphysema due to congenital deficiency of alpha 1 -proteinase inhibitor</v>
      </c>
      <c r="I221" s="4" t="s">
        <v>11</v>
      </c>
      <c r="J221" s="4"/>
      <c r="K221" s="4">
        <v>0.0</v>
      </c>
      <c r="L221" s="8" t="s">
        <v>260</v>
      </c>
    </row>
    <row r="222">
      <c r="A222" s="4" t="s">
        <v>6</v>
      </c>
      <c r="B222" s="5" t="s">
        <v>271</v>
      </c>
      <c r="C222" s="6" t="str">
        <f>IFERROR(VLOOKUP(B222,Rankings!A:B,2,FALSE),"")</f>
        <v>HIGHLY LIKELY</v>
      </c>
      <c r="D222" s="6"/>
      <c r="E222" s="6">
        <v>0.0</v>
      </c>
      <c r="F222" s="4" t="str">
        <f>IFERROR(__xludf.DUMMYFUNCTION("SPLIT(I222, "","")
"),"Genetic Disorders")</f>
        <v>Genetic Disorders</v>
      </c>
      <c r="G222" s="4"/>
      <c r="H222" s="7" t="str">
        <f>IFERROR(VLOOKUP(B222,'Conditions Treated'!A:B,2,FALSE),"")</f>
        <v>Hereditary Angioedema</v>
      </c>
      <c r="I222" s="4" t="s">
        <v>11</v>
      </c>
      <c r="J222" s="4"/>
      <c r="K222" s="4">
        <v>0.0</v>
      </c>
      <c r="L222" s="8" t="s">
        <v>272</v>
      </c>
    </row>
    <row r="223">
      <c r="A223" s="4" t="s">
        <v>6</v>
      </c>
      <c r="B223" s="5" t="s">
        <v>336</v>
      </c>
      <c r="C223" s="6" t="str">
        <f>IFERROR(VLOOKUP(B223,Rankings!A:B,2,FALSE),"")</f>
        <v>HIGHLY LIKELY</v>
      </c>
      <c r="D223" s="6"/>
      <c r="E223" s="6">
        <v>0.0</v>
      </c>
      <c r="F223" s="4" t="str">
        <f>IFERROR(__xludf.DUMMYFUNCTION("SPLIT(I223, "","")
"),"Genetic Disorders")</f>
        <v>Genetic Disorders</v>
      </c>
      <c r="G223" s="4"/>
      <c r="H223" s="7" t="str">
        <f>IFERROR(VLOOKUP(B223,'Conditions Treated'!A:B,2,FALSE),"")</f>
        <v>Cystic fibrosis</v>
      </c>
      <c r="I223" s="4" t="s">
        <v>11</v>
      </c>
      <c r="J223" s="4"/>
      <c r="K223" s="4">
        <v>0.0</v>
      </c>
      <c r="L223" s="8" t="s">
        <v>337</v>
      </c>
    </row>
    <row r="224">
      <c r="A224" s="4" t="s">
        <v>6</v>
      </c>
      <c r="B224" s="5" t="s">
        <v>355</v>
      </c>
      <c r="C224" s="6" t="str">
        <f>IFERROR(VLOOKUP(B224,Rankings!A:B,2,FALSE),"")</f>
        <v>HIGHLY LIKELY</v>
      </c>
      <c r="D224" s="6"/>
      <c r="E224" s="6">
        <v>0.0</v>
      </c>
      <c r="F224" s="4" t="str">
        <f>IFERROR(__xludf.DUMMYFUNCTION("SPLIT(I224, "","")
"),"Genetic Disorders")</f>
        <v>Genetic Disorders</v>
      </c>
      <c r="G224" s="4"/>
      <c r="H224" s="7" t="str">
        <f>IFERROR(VLOOKUP(B224,'Conditions Treated'!A:B,2,FALSE),"")</f>
        <v>Neurofibromatosis type 1</v>
      </c>
      <c r="I224" s="4" t="s">
        <v>11</v>
      </c>
      <c r="J224" s="4"/>
      <c r="K224" s="4">
        <v>0.0</v>
      </c>
      <c r="L224" s="8" t="s">
        <v>356</v>
      </c>
    </row>
    <row r="225">
      <c r="A225" s="4" t="s">
        <v>6</v>
      </c>
      <c r="B225" s="5" t="s">
        <v>361</v>
      </c>
      <c r="C225" s="6" t="str">
        <f>IFERROR(VLOOKUP(B225,Rankings!A:B,2,FALSE),"")</f>
        <v>HIGHLY LIKELY</v>
      </c>
      <c r="D225" s="6"/>
      <c r="E225" s="6">
        <v>0.0</v>
      </c>
      <c r="F225" s="4" t="str">
        <f>IFERROR(__xludf.DUMMYFUNCTION("SPLIT(I225, "","")
"),"Genetic Disorders")</f>
        <v>Genetic Disorders</v>
      </c>
      <c r="G225" s="4"/>
      <c r="H225" s="7" t="str">
        <f>IFERROR(VLOOKUP(B225,'Conditions Treated'!A:B,2,FALSE),"")</f>
        <v>Hyperphenylalaninemia due to tetrahydrobiopterin-responsive Phenylketonuria</v>
      </c>
      <c r="I225" s="4" t="s">
        <v>11</v>
      </c>
      <c r="J225" s="4"/>
      <c r="K225" s="4">
        <v>0.0</v>
      </c>
      <c r="L225" s="8" t="s">
        <v>362</v>
      </c>
    </row>
    <row r="226">
      <c r="A226" s="4" t="s">
        <v>6</v>
      </c>
      <c r="B226" s="5" t="s">
        <v>373</v>
      </c>
      <c r="C226" s="6" t="str">
        <f>IFERROR(VLOOKUP(B226,Rankings!A:B,2,FALSE),"")</f>
        <v>HIGHLY LIKELY</v>
      </c>
      <c r="D226" s="6"/>
      <c r="E226" s="6">
        <v>0.0</v>
      </c>
      <c r="F226" s="4" t="str">
        <f>IFERROR(__xludf.DUMMYFUNCTION("SPLIT(I226, "","")
"),"Genetic Disorders")</f>
        <v>Genetic Disorders</v>
      </c>
      <c r="G226" s="4"/>
      <c r="H226" s="7" t="str">
        <f>IFERROR(VLOOKUP(B226,'Conditions Treated'!A:B,2,FALSE),"")</f>
        <v>Cholestatic pruritus in Alagille syndrome, Cholestatic pruritus in progressive familial intrahepatic cholestasis</v>
      </c>
      <c r="I226" s="4" t="s">
        <v>11</v>
      </c>
      <c r="J226" s="4"/>
      <c r="K226" s="4">
        <v>0.0</v>
      </c>
      <c r="L226" s="8" t="s">
        <v>374</v>
      </c>
    </row>
    <row r="227">
      <c r="A227" s="4" t="s">
        <v>6</v>
      </c>
      <c r="B227" s="5" t="s">
        <v>379</v>
      </c>
      <c r="C227" s="6" t="str">
        <f>IFERROR(VLOOKUP(B227,Rankings!A:B,2,FALSE),"")</f>
        <v>HIGHLY LIKELY</v>
      </c>
      <c r="D227" s="6"/>
      <c r="E227" s="6">
        <v>0.0</v>
      </c>
      <c r="F227" s="4" t="str">
        <f>IFERROR(__xludf.DUMMYFUNCTION("SPLIT(I227, "","")
"),"Genetic Disorders")</f>
        <v>Genetic Disorders</v>
      </c>
      <c r="G227" s="4"/>
      <c r="H227" s="7" t="str">
        <f>IFERROR(VLOOKUP(B227,'Conditions Treated'!A:B,2,FALSE),"")</f>
        <v>Pompe disease</v>
      </c>
      <c r="I227" s="4" t="s">
        <v>11</v>
      </c>
      <c r="J227" s="4"/>
      <c r="K227" s="4">
        <v>0.0</v>
      </c>
      <c r="L227" s="8" t="s">
        <v>380</v>
      </c>
    </row>
    <row r="228">
      <c r="A228" s="4" t="s">
        <v>6</v>
      </c>
      <c r="B228" s="5" t="s">
        <v>418</v>
      </c>
      <c r="C228" s="6" t="str">
        <f>IFERROR(VLOOKUP(B228,Rankings!A:B,2,FALSE),"")</f>
        <v>HIGHLY LIKELY</v>
      </c>
      <c r="D228" s="6"/>
      <c r="E228" s="6">
        <v>0.0</v>
      </c>
      <c r="F228" s="4" t="str">
        <f>IFERROR(__xludf.DUMMYFUNCTION("SPLIT(I228, "","")
"),"Genetic Disorders")</f>
        <v>Genetic Disorders</v>
      </c>
      <c r="G228" s="4"/>
      <c r="H228" s="7" t="str">
        <f>IFERROR(VLOOKUP(B228,'Conditions Treated'!A:B,2,FALSE),"")</f>
        <v>Hereditary tyrosinemia type 1</v>
      </c>
      <c r="I228" s="4" t="s">
        <v>11</v>
      </c>
      <c r="J228" s="4"/>
      <c r="K228" s="4">
        <v>0.0</v>
      </c>
      <c r="L228" s="8" t="s">
        <v>419</v>
      </c>
    </row>
    <row r="229">
      <c r="A229" s="4" t="s">
        <v>6</v>
      </c>
      <c r="B229" s="5" t="s">
        <v>454</v>
      </c>
      <c r="C229" s="6" t="str">
        <f>IFERROR(VLOOKUP(B229,Rankings!A:B,2,FALSE),"")</f>
        <v>HIGHLY LIKELY</v>
      </c>
      <c r="D229" s="6"/>
      <c r="E229" s="6">
        <v>0.0</v>
      </c>
      <c r="F229" s="4" t="str">
        <f>IFERROR(__xludf.DUMMYFUNCTION("SPLIT(I229, "","")
"),"Genetic Disorders")</f>
        <v>Genetic Disorders</v>
      </c>
      <c r="G229" s="4"/>
      <c r="H229" s="7" t="str">
        <f>IFERROR(VLOOKUP(B229,'Conditions Treated'!A:B,2,FALSE),"")</f>
        <v>Polyneuropathy of hereditary transthyretin-mediated amyloidosis</v>
      </c>
      <c r="I229" s="4" t="s">
        <v>11</v>
      </c>
      <c r="J229" s="4"/>
      <c r="K229" s="4">
        <v>0.0</v>
      </c>
      <c r="L229" s="8" t="s">
        <v>455</v>
      </c>
    </row>
    <row r="230">
      <c r="A230" s="4" t="s">
        <v>6</v>
      </c>
      <c r="B230" s="5" t="s">
        <v>468</v>
      </c>
      <c r="C230" s="6" t="str">
        <f>IFERROR(VLOOKUP(B230,Rankings!A:B,2,FALSE),"")</f>
        <v>HIGHLY LIKELY</v>
      </c>
      <c r="D230" s="6"/>
      <c r="E230" s="6">
        <v>0.0</v>
      </c>
      <c r="F230" s="4" t="str">
        <f>IFERROR(__xludf.DUMMYFUNCTION("SPLIT(I230, "","")
"),"Genetic Disorders")</f>
        <v>Genetic Disorders</v>
      </c>
      <c r="G230" s="4"/>
      <c r="H230" s="7" t="str">
        <f>IFERROR(VLOOKUP(B230,'Conditions Treated'!A:B,2,FALSE),"")</f>
        <v>Cystic fibrosis</v>
      </c>
      <c r="I230" s="4" t="s">
        <v>11</v>
      </c>
      <c r="J230" s="4"/>
      <c r="K230" s="4">
        <v>0.0</v>
      </c>
      <c r="L230" s="8" t="s">
        <v>469</v>
      </c>
    </row>
    <row r="231">
      <c r="A231" s="4" t="s">
        <v>6</v>
      </c>
      <c r="B231" s="5" t="s">
        <v>470</v>
      </c>
      <c r="C231" s="6" t="str">
        <f>IFERROR(VLOOKUP(B231,Rankings!A:B,2,FALSE),"")</f>
        <v>HIGHLY LIKELY</v>
      </c>
      <c r="D231" s="6"/>
      <c r="E231" s="6">
        <v>0.0</v>
      </c>
      <c r="F231" s="4" t="str">
        <f>IFERROR(__xludf.DUMMYFUNCTION("SPLIT(I231, "","")
"),"Genetic Disorders")</f>
        <v>Genetic Disorders</v>
      </c>
      <c r="G231" s="4"/>
      <c r="H231" s="7" t="str">
        <f>IFERROR(VLOOKUP(B231,'Conditions Treated'!A:B,2,FALSE),"")</f>
        <v>Hereditary angioedema</v>
      </c>
      <c r="I231" s="4" t="s">
        <v>11</v>
      </c>
      <c r="J231" s="4"/>
      <c r="K231" s="4">
        <v>0.0</v>
      </c>
      <c r="L231" s="8" t="s">
        <v>471</v>
      </c>
    </row>
    <row r="232">
      <c r="A232" s="4" t="s">
        <v>6</v>
      </c>
      <c r="B232" s="5" t="s">
        <v>476</v>
      </c>
      <c r="C232" s="6" t="str">
        <f>IFERROR(VLOOKUP(B232,Rankings!A:B,2,FALSE),"")</f>
        <v>HIGHLY LIKELY</v>
      </c>
      <c r="D232" s="6"/>
      <c r="E232" s="6">
        <v>0.0</v>
      </c>
      <c r="F232" s="4" t="str">
        <f>IFERROR(__xludf.DUMMYFUNCTION("SPLIT(I232, "","")
"),"Genetic Disorders")</f>
        <v>Genetic Disorders</v>
      </c>
      <c r="G232" s="4"/>
      <c r="H232" s="7" t="str">
        <f>IFERROR(VLOOKUP(B232,'Conditions Treated'!A:B,2,FALSE),"")</f>
        <v>Primary hyperoxaluria type 1</v>
      </c>
      <c r="I232" s="4" t="s">
        <v>11</v>
      </c>
      <c r="J232" s="4"/>
      <c r="K232" s="4">
        <v>0.0</v>
      </c>
      <c r="L232" s="8" t="s">
        <v>477</v>
      </c>
    </row>
    <row r="233">
      <c r="A233" s="4" t="s">
        <v>6</v>
      </c>
      <c r="B233" s="5" t="s">
        <v>480</v>
      </c>
      <c r="C233" s="6" t="str">
        <f>IFERROR(VLOOKUP(B233,Rankings!A:B,2,FALSE),"")</f>
        <v>HIGHLY LIKELY</v>
      </c>
      <c r="D233" s="6"/>
      <c r="E233" s="6">
        <v>0.0</v>
      </c>
      <c r="F233" s="4" t="str">
        <f>IFERROR(__xludf.DUMMYFUNCTION("SPLIT(I233, "","")
"),"Genetic Disorders")</f>
        <v>Genetic Disorders</v>
      </c>
      <c r="G233" s="4"/>
      <c r="H233" s="7" t="str">
        <f>IFERROR(VLOOKUP(B233,'Conditions Treated'!A:B,2,FALSE),"")</f>
        <v>Phenylketonuria</v>
      </c>
      <c r="I233" s="4" t="s">
        <v>11</v>
      </c>
      <c r="J233" s="4"/>
      <c r="K233" s="4">
        <v>0.0</v>
      </c>
      <c r="L233" s="8" t="s">
        <v>481</v>
      </c>
    </row>
    <row r="234">
      <c r="A234" s="4" t="s">
        <v>6</v>
      </c>
      <c r="B234" s="5" t="s">
        <v>499</v>
      </c>
      <c r="C234" s="6" t="str">
        <f>IFERROR(VLOOKUP(B234,Rankings!A:B,2,FALSE),"")</f>
        <v>HIGHLY LIKELY</v>
      </c>
      <c r="D234" s="6"/>
      <c r="E234" s="6">
        <v>0.0</v>
      </c>
      <c r="F234" s="4" t="str">
        <f>IFERROR(__xludf.DUMMYFUNCTION("SPLIT(I234, "","")
"),"Genetic Disorders")</f>
        <v>Genetic Disorders</v>
      </c>
      <c r="G234" s="4"/>
      <c r="H234" s="7" t="str">
        <f>IFERROR(VLOOKUP(B234,'Conditions Treated'!A:B,2,FALSE),"")</f>
        <v>Nephropathic cystinosis</v>
      </c>
      <c r="I234" s="4" t="s">
        <v>11</v>
      </c>
      <c r="J234" s="4"/>
      <c r="K234" s="4">
        <v>0.0</v>
      </c>
      <c r="L234" s="8" t="s">
        <v>500</v>
      </c>
    </row>
    <row r="235">
      <c r="A235" s="4" t="s">
        <v>6</v>
      </c>
      <c r="B235" s="5" t="s">
        <v>503</v>
      </c>
      <c r="C235" s="6" t="str">
        <f>IFERROR(VLOOKUP(B235,Rankings!A:B,2,FALSE),"")</f>
        <v>HIGHLY LIKELY</v>
      </c>
      <c r="D235" s="6"/>
      <c r="E235" s="6">
        <v>0.0</v>
      </c>
      <c r="F235" s="4" t="str">
        <f>IFERROR(__xludf.DUMMYFUNCTION("SPLIT(I235, "","")
"),"Genetic Disorders")</f>
        <v>Genetic Disorders</v>
      </c>
      <c r="G235" s="4"/>
      <c r="H235" s="7" t="str">
        <f>IFERROR(VLOOKUP(B235,'Conditions Treated'!A:B,2,FALSE),"")</f>
        <v>Emphysema due to deficiency of alpha 1 -proteinase inhibitor</v>
      </c>
      <c r="I235" s="4" t="s">
        <v>11</v>
      </c>
      <c r="J235" s="4"/>
      <c r="K235" s="4">
        <v>0.0</v>
      </c>
      <c r="L235" s="8" t="s">
        <v>504</v>
      </c>
    </row>
    <row r="236">
      <c r="A236" s="4" t="s">
        <v>6</v>
      </c>
      <c r="B236" s="5" t="s">
        <v>505</v>
      </c>
      <c r="C236" s="6" t="str">
        <f>IFERROR(VLOOKUP(B236,Rankings!A:B,2,FALSE),"")</f>
        <v>HIGHLY LIKELY</v>
      </c>
      <c r="D236" s="6"/>
      <c r="E236" s="6">
        <v>0.0</v>
      </c>
      <c r="F236" s="4" t="str">
        <f>IFERROR(__xludf.DUMMYFUNCTION("SPLIT(I236, "","")
"),"Genetic Disorders")</f>
        <v>Genetic Disorders</v>
      </c>
      <c r="G236" s="4"/>
      <c r="H236" s="7" t="str">
        <f>IFERROR(VLOOKUP(B236,'Conditions Treated'!A:B,2,FALSE),"")</f>
        <v>Emphysema due to severe hereditary deficiency of Alpha1-PI</v>
      </c>
      <c r="I236" s="4" t="s">
        <v>11</v>
      </c>
      <c r="J236" s="4"/>
      <c r="K236" s="4">
        <v>0.0</v>
      </c>
      <c r="L236" s="8" t="s">
        <v>506</v>
      </c>
    </row>
    <row r="237">
      <c r="A237" s="4" t="s">
        <v>6</v>
      </c>
      <c r="B237" s="5" t="s">
        <v>515</v>
      </c>
      <c r="C237" s="6" t="str">
        <f>IFERROR(VLOOKUP(B237,Rankings!A:B,2,FALSE),"")</f>
        <v>HIGHLY LIKELY</v>
      </c>
      <c r="D237" s="6"/>
      <c r="E237" s="6">
        <v>0.0</v>
      </c>
      <c r="F237" s="4" t="str">
        <f>IFERROR(__xludf.DUMMYFUNCTION("SPLIT(I237, "","")
"),"Genetic Disorders")</f>
        <v>Genetic Disorders</v>
      </c>
      <c r="G237" s="4"/>
      <c r="H237" s="7" t="str">
        <f>IFERROR(VLOOKUP(B237,'Conditions Treated'!A:B,2,FALSE),"")</f>
        <v>Urea cycle disorders</v>
      </c>
      <c r="I237" s="4" t="s">
        <v>11</v>
      </c>
      <c r="J237" s="4"/>
      <c r="K237" s="4">
        <v>0.0</v>
      </c>
      <c r="L237" s="8" t="s">
        <v>516</v>
      </c>
    </row>
    <row r="238">
      <c r="A238" s="4" t="s">
        <v>6</v>
      </c>
      <c r="B238" s="5" t="s">
        <v>544</v>
      </c>
      <c r="C238" s="6" t="str">
        <f>IFERROR(VLOOKUP(B238,Rankings!A:B,2,FALSE),"")</f>
        <v>HIGHLY LIKELY</v>
      </c>
      <c r="D238" s="6"/>
      <c r="E238" s="6">
        <v>0.0</v>
      </c>
      <c r="F238" s="4" t="str">
        <f>IFERROR(__xludf.DUMMYFUNCTION("SPLIT(I238, "","")
"),"Genetic Disorders")</f>
        <v>Genetic Disorders</v>
      </c>
      <c r="G238" s="4"/>
      <c r="H238" s="7" t="str">
        <f>IFERROR(VLOOKUP(B238,'Conditions Treated'!A:B,2,FALSE),"")</f>
        <v>Hereditary angioedema</v>
      </c>
      <c r="I238" s="4" t="s">
        <v>11</v>
      </c>
      <c r="J238" s="4"/>
      <c r="K238" s="4">
        <v>0.0</v>
      </c>
      <c r="L238" s="8" t="s">
        <v>545</v>
      </c>
    </row>
    <row r="239">
      <c r="A239" s="4" t="s">
        <v>6</v>
      </c>
      <c r="B239" s="5" t="s">
        <v>577</v>
      </c>
      <c r="C239" s="6" t="str">
        <f>IFERROR(VLOOKUP(B239,Rankings!A:B,2,FALSE),"")</f>
        <v>HIGHLY LIKELY</v>
      </c>
      <c r="D239" s="6"/>
      <c r="E239" s="6">
        <v>0.0</v>
      </c>
      <c r="F239" s="4" t="str">
        <f>IFERROR(__xludf.DUMMYFUNCTION("SPLIT(I239, "","")
"),"Genetic Disorders")</f>
        <v>Genetic Disorders</v>
      </c>
      <c r="G239" s="4"/>
      <c r="H239" s="7" t="str">
        <f>IFERROR(VLOOKUP(B239,'Conditions Treated'!A:B,2,FALSE),"")</f>
        <v>Spinal muscular atrophy</v>
      </c>
      <c r="I239" s="4" t="s">
        <v>11</v>
      </c>
      <c r="J239" s="4"/>
      <c r="K239" s="4">
        <v>0.0</v>
      </c>
      <c r="L239" s="8" t="s">
        <v>578</v>
      </c>
    </row>
    <row r="240">
      <c r="A240" s="4" t="s">
        <v>6</v>
      </c>
      <c r="B240" s="5" t="s">
        <v>583</v>
      </c>
      <c r="C240" s="6" t="str">
        <f>IFERROR(VLOOKUP(B240,Rankings!A:B,2,FALSE),"")</f>
        <v>HIGHLY LIKELY</v>
      </c>
      <c r="D240" s="6"/>
      <c r="E240" s="6">
        <v>0.0</v>
      </c>
      <c r="F240" s="4" t="str">
        <f>IFERROR(__xludf.DUMMYFUNCTION("SPLIT(I240, "","")
"),"Genetic Disorders")</f>
        <v>Genetic Disorders</v>
      </c>
      <c r="G240" s="4"/>
      <c r="H240" s="7" t="str">
        <f>IFERROR(VLOOKUP(B240,'Conditions Treated'!A:B,2,FALSE),"")</f>
        <v>Hypophosphatasia</v>
      </c>
      <c r="I240" s="4" t="s">
        <v>11</v>
      </c>
      <c r="J240" s="4"/>
      <c r="K240" s="4">
        <v>0.0</v>
      </c>
      <c r="L240" s="8" t="s">
        <v>584</v>
      </c>
    </row>
    <row r="241">
      <c r="A241" s="4" t="s">
        <v>6</v>
      </c>
      <c r="B241" s="5" t="s">
        <v>585</v>
      </c>
      <c r="C241" s="6" t="str">
        <f>IFERROR(VLOOKUP(B241,Rankings!A:B,2,FALSE),"")</f>
        <v>HIGHLY LIKELY</v>
      </c>
      <c r="D241" s="6"/>
      <c r="E241" s="6">
        <v>0.0</v>
      </c>
      <c r="F241" s="4" t="str">
        <f>IFERROR(__xludf.DUMMYFUNCTION("SPLIT(I241, "","")
"),"Genetic Disorders")</f>
        <v>Genetic Disorders</v>
      </c>
      <c r="G241" s="4"/>
      <c r="H241" s="7" t="str">
        <f>IFERROR(VLOOKUP(B241,'Conditions Treated'!A:B,2,FALSE),"")</f>
        <v>Congenital sucrase-isomaltase deficiency</v>
      </c>
      <c r="I241" s="4" t="s">
        <v>11</v>
      </c>
      <c r="J241" s="4"/>
      <c r="K241" s="4">
        <v>0.0</v>
      </c>
      <c r="L241" s="8" t="s">
        <v>586</v>
      </c>
    </row>
    <row r="242">
      <c r="A242" s="4" t="s">
        <v>6</v>
      </c>
      <c r="B242" s="5" t="s">
        <v>591</v>
      </c>
      <c r="C242" s="6" t="str">
        <f>IFERROR(VLOOKUP(B242,Rankings!A:B,2,FALSE),"")</f>
        <v>HIGHLY LIKELY</v>
      </c>
      <c r="D242" s="6"/>
      <c r="E242" s="6">
        <v>0.0</v>
      </c>
      <c r="F242" s="4" t="str">
        <f>IFERROR(__xludf.DUMMYFUNCTION("SPLIT(I242, "","")
"),"Genetic Disorders")</f>
        <v>Genetic Disorders</v>
      </c>
      <c r="G242" s="4"/>
      <c r="H242" s="7" t="str">
        <f>IFERROR(VLOOKUP(B242,'Conditions Treated'!A:B,2,FALSE),"")</f>
        <v>Cystic fibrosis</v>
      </c>
      <c r="I242" s="4" t="s">
        <v>11</v>
      </c>
      <c r="J242" s="4"/>
      <c r="K242" s="4">
        <v>0.0</v>
      </c>
      <c r="L242" s="8" t="s">
        <v>592</v>
      </c>
    </row>
    <row r="243">
      <c r="A243" s="4" t="s">
        <v>6</v>
      </c>
      <c r="B243" s="5" t="s">
        <v>597</v>
      </c>
      <c r="C243" s="6" t="str">
        <f>IFERROR(VLOOKUP(B243,Rankings!A:B,2,FALSE),"")</f>
        <v>HIGHLY LIKELY</v>
      </c>
      <c r="D243" s="6"/>
      <c r="E243" s="6">
        <v>0.0</v>
      </c>
      <c r="F243" s="4" t="str">
        <f>IFERROR(__xludf.DUMMYFUNCTION("SPLIT(I243, "","")
"),"Genetic Disorders")</f>
        <v>Genetic Disorders</v>
      </c>
      <c r="G243" s="4"/>
      <c r="H243" s="7" t="str">
        <f>IFERROR(VLOOKUP(B243,'Conditions Treated'!A:B,2,FALSE),"")</f>
        <v>Wilson's disease</v>
      </c>
      <c r="I243" s="4" t="s">
        <v>11</v>
      </c>
      <c r="J243" s="4"/>
      <c r="K243" s="4">
        <v>0.0</v>
      </c>
      <c r="L243" s="8" t="s">
        <v>598</v>
      </c>
    </row>
    <row r="244">
      <c r="A244" s="4" t="s">
        <v>6</v>
      </c>
      <c r="B244" s="5" t="s">
        <v>605</v>
      </c>
      <c r="C244" s="6" t="str">
        <f>IFERROR(VLOOKUP(B244,Rankings!A:B,2,FALSE),"")</f>
        <v>HIGHLY LIKELY</v>
      </c>
      <c r="D244" s="6"/>
      <c r="E244" s="6">
        <v>0.0</v>
      </c>
      <c r="F244" s="4" t="str">
        <f>IFERROR(__xludf.DUMMYFUNCTION("SPLIT(I244, "","")
"),"Genetic Disorders")</f>
        <v>Genetic Disorders</v>
      </c>
      <c r="G244" s="4"/>
      <c r="H244" s="7" t="str">
        <f>IFERROR(VLOOKUP(B244,'Conditions Treated'!A:B,2,FALSE),"")</f>
        <v>Hereditary angioedema</v>
      </c>
      <c r="I244" s="4" t="s">
        <v>11</v>
      </c>
      <c r="J244" s="4"/>
      <c r="K244" s="4">
        <v>0.0</v>
      </c>
      <c r="L244" s="8" t="s">
        <v>606</v>
      </c>
    </row>
    <row r="245">
      <c r="A245" s="4" t="s">
        <v>6</v>
      </c>
      <c r="B245" s="5" t="s">
        <v>632</v>
      </c>
      <c r="C245" s="6" t="str">
        <f>IFERROR(VLOOKUP(B245,Rankings!A:B,2,FALSE),"")</f>
        <v>HIGHLY LIKELY</v>
      </c>
      <c r="D245" s="6"/>
      <c r="E245" s="6">
        <v>0.0</v>
      </c>
      <c r="F245" s="4" t="str">
        <f>IFERROR(__xludf.DUMMYFUNCTION("SPLIT(I245, "","")
"),"Genetic Disorders")</f>
        <v>Genetic Disorders</v>
      </c>
      <c r="G245" s="4"/>
      <c r="H245" s="7" t="str">
        <f>IFERROR(VLOOKUP(B245,'Conditions Treated'!A:B,2,FALSE),"")</f>
        <v>Severe homozygous cystinuria</v>
      </c>
      <c r="I245" s="4" t="s">
        <v>11</v>
      </c>
      <c r="J245" s="4"/>
      <c r="K245" s="4">
        <v>0.0</v>
      </c>
      <c r="L245" s="8" t="s">
        <v>633</v>
      </c>
    </row>
    <row r="246">
      <c r="A246" s="4" t="s">
        <v>6</v>
      </c>
      <c r="B246" s="5" t="s">
        <v>644</v>
      </c>
      <c r="C246" s="6" t="str">
        <f>IFERROR(VLOOKUP(B246,Rankings!A:B,2,FALSE),"")</f>
        <v>HIGHLY LIKELY</v>
      </c>
      <c r="D246" s="6"/>
      <c r="E246" s="6">
        <v>0.0</v>
      </c>
      <c r="F246" s="4" t="str">
        <f>IFERROR(__xludf.DUMMYFUNCTION("SPLIT(I246, "","")
"),"Genetic Disorders")</f>
        <v>Genetic Disorders</v>
      </c>
      <c r="G246" s="4"/>
      <c r="H246" s="7" t="str">
        <f>IFERROR(VLOOKUP(B246,'Conditions Treated'!A:B,2,FALSE),"")</f>
        <v>Cystic fibrosis</v>
      </c>
      <c r="I246" s="4" t="s">
        <v>11</v>
      </c>
      <c r="J246" s="4"/>
      <c r="K246" s="4">
        <v>0.0</v>
      </c>
      <c r="L246" s="8" t="s">
        <v>645</v>
      </c>
    </row>
    <row r="247">
      <c r="A247" s="4" t="s">
        <v>6</v>
      </c>
      <c r="B247" s="5" t="s">
        <v>675</v>
      </c>
      <c r="C247" s="6" t="str">
        <f>IFERROR(VLOOKUP(B247,Rankings!A:B,2,FALSE),"")</f>
        <v>HIGHLY LIKELY</v>
      </c>
      <c r="D247" s="6"/>
      <c r="E247" s="6">
        <v>0.0</v>
      </c>
      <c r="F247" s="4" t="str">
        <f>IFERROR(__xludf.DUMMYFUNCTION("SPLIT(I247, "","")
"),"Genetic Disorders")</f>
        <v>Genetic Disorders</v>
      </c>
      <c r="G247" s="4"/>
      <c r="H247" s="7" t="str">
        <f>IFERROR(VLOOKUP(B247,'Conditions Treated'!A:B,2,FALSE),"")</f>
        <v>Mucopolysaccharidosis type IVA</v>
      </c>
      <c r="I247" s="4" t="s">
        <v>11</v>
      </c>
      <c r="J247" s="4"/>
      <c r="K247" s="4">
        <v>0.0</v>
      </c>
      <c r="L247" s="8" t="s">
        <v>676</v>
      </c>
    </row>
    <row r="248">
      <c r="A248" s="4" t="s">
        <v>6</v>
      </c>
      <c r="B248" s="5" t="s">
        <v>688</v>
      </c>
      <c r="C248" s="6" t="str">
        <f>IFERROR(VLOOKUP(B248,Rankings!A:B,2,FALSE),"")</f>
        <v>HIGHLY LIKELY</v>
      </c>
      <c r="D248" s="6"/>
      <c r="E248" s="6">
        <v>0.0</v>
      </c>
      <c r="F248" s="4" t="str">
        <f>IFERROR(__xludf.DUMMYFUNCTION("SPLIT(I248, "","")
"),"Genetic Disorders")</f>
        <v>Genetic Disorders</v>
      </c>
      <c r="G248" s="4"/>
      <c r="H248" s="7" t="str">
        <f>IFERROR(VLOOKUP(B248,'Conditions Treated'!A:B,2,FALSE),"")</f>
        <v>Duchenne muscular dystrophy</v>
      </c>
      <c r="I248" s="4" t="s">
        <v>11</v>
      </c>
      <c r="J248" s="4"/>
      <c r="K248" s="4">
        <v>0.0</v>
      </c>
      <c r="L248" s="8" t="s">
        <v>689</v>
      </c>
    </row>
    <row r="249">
      <c r="A249" s="4" t="s">
        <v>6</v>
      </c>
      <c r="B249" s="5" t="s">
        <v>719</v>
      </c>
      <c r="C249" s="6" t="str">
        <f>IFERROR(VLOOKUP(B249,Rankings!A:B,2,FALSE),"")</f>
        <v>HIGHLY LIKELY</v>
      </c>
      <c r="D249" s="6"/>
      <c r="E249" s="6">
        <v>0.0</v>
      </c>
      <c r="F249" s="4" t="str">
        <f>IFERROR(__xludf.DUMMYFUNCTION("SPLIT(I249, "","")
"),"Genetic Disorders")</f>
        <v>Genetic Disorders</v>
      </c>
      <c r="G249" s="4"/>
      <c r="H249" s="7" t="str">
        <f>IFERROR(VLOOKUP(B249,'Conditions Treated'!A:B,2,FALSE),"")</f>
        <v>Type 1 Gaucher disease</v>
      </c>
      <c r="I249" s="4" t="s">
        <v>11</v>
      </c>
      <c r="J249" s="4"/>
      <c r="K249" s="4">
        <v>0.0</v>
      </c>
      <c r="L249" s="8" t="s">
        <v>720</v>
      </c>
    </row>
    <row r="250">
      <c r="A250" s="4" t="s">
        <v>6</v>
      </c>
      <c r="B250" s="5" t="s">
        <v>725</v>
      </c>
      <c r="C250" s="6" t="str">
        <f>IFERROR(VLOOKUP(B250,Rankings!A:B,2,FALSE),"")</f>
        <v>HIGHLY LIKELY</v>
      </c>
      <c r="D250" s="6"/>
      <c r="E250" s="6">
        <v>0.0</v>
      </c>
      <c r="F250" s="4" t="str">
        <f>IFERROR(__xludf.DUMMYFUNCTION("SPLIT(I250, "","")
"),"Genetic Disorders")</f>
        <v>Genetic Disorders</v>
      </c>
      <c r="G250" s="4"/>
      <c r="H250" s="7" t="str">
        <f>IFERROR(VLOOKUP(B250,'Conditions Treated'!A:B,2,FALSE),"")</f>
        <v>Emphysema due to deficiency of alpha 1 -proteinase inhibitor</v>
      </c>
      <c r="I250" s="4" t="s">
        <v>11</v>
      </c>
      <c r="J250" s="4"/>
      <c r="K250" s="4">
        <v>0.0</v>
      </c>
      <c r="L250" s="8" t="s">
        <v>726</v>
      </c>
    </row>
    <row r="251">
      <c r="A251" s="4" t="s">
        <v>6</v>
      </c>
      <c r="B251" s="5" t="s">
        <v>13</v>
      </c>
      <c r="C251" s="6" t="str">
        <f>IFERROR(VLOOKUP(B251,Rankings!A:B,2,FALSE),"")</f>
        <v>HIGHLY LIKELY</v>
      </c>
      <c r="D251" s="6"/>
      <c r="E251" s="6">
        <v>0.0</v>
      </c>
      <c r="F251" s="4" t="str">
        <f>IFERROR(__xludf.DUMMYFUNCTION("SPLIT(I251, "","")
"),"Hematological Disorders")</f>
        <v>Hematological Disorders</v>
      </c>
      <c r="G251" s="4"/>
      <c r="H251" s="7" t="str">
        <f>IFERROR(VLOOKUP(B251,'Conditions Treated'!A:B,2,FALSE),"")</f>
        <v>Sickle cell disease</v>
      </c>
      <c r="I251" s="4" t="s">
        <v>14</v>
      </c>
      <c r="J251" s="4"/>
      <c r="K251" s="4">
        <v>0.0</v>
      </c>
      <c r="L251" s="8" t="s">
        <v>15</v>
      </c>
    </row>
    <row r="252">
      <c r="A252" s="4" t="s">
        <v>6</v>
      </c>
      <c r="B252" s="5" t="s">
        <v>22</v>
      </c>
      <c r="C252" s="6" t="str">
        <f>IFERROR(VLOOKUP(B252,Rankings!A:B,2,FALSE),"")</f>
        <v>HIGHLY LIKELY</v>
      </c>
      <c r="D252" s="6"/>
      <c r="E252" s="6">
        <v>0.0</v>
      </c>
      <c r="F252" s="4" t="str">
        <f>IFERROR(__xludf.DUMMYFUNCTION("SPLIT(I252, "","")
"),"Hematological Disorders")</f>
        <v>Hematological Disorders</v>
      </c>
      <c r="G252" s="4"/>
      <c r="H252" s="7" t="str">
        <f>IFERROR(VLOOKUP(B252,'Conditions Treated'!A:B,2,FALSE),"")</f>
        <v>Hemophilia A</v>
      </c>
      <c r="I252" s="4" t="s">
        <v>14</v>
      </c>
      <c r="J252" s="4"/>
      <c r="K252" s="4">
        <v>0.0</v>
      </c>
      <c r="L252" s="8" t="s">
        <v>23</v>
      </c>
    </row>
    <row r="253">
      <c r="A253" s="4" t="s">
        <v>6</v>
      </c>
      <c r="B253" s="5" t="s">
        <v>24</v>
      </c>
      <c r="C253" s="6" t="str">
        <f>IFERROR(VLOOKUP(B253,Rankings!A:B,2,FALSE),"")</f>
        <v>HIGHLY LIKELY</v>
      </c>
      <c r="D253" s="6"/>
      <c r="E253" s="6">
        <v>0.0</v>
      </c>
      <c r="F253" s="4" t="str">
        <f>IFERROR(__xludf.DUMMYFUNCTION("SPLIT(I253, "","")
"),"Hematological Disorders")</f>
        <v>Hematological Disorders</v>
      </c>
      <c r="G253" s="4"/>
      <c r="H253" s="7" t="str">
        <f>IFERROR(VLOOKUP(B253,'Conditions Treated'!A:B,2,FALSE),"")</f>
        <v>Hemophilia A</v>
      </c>
      <c r="I253" s="4" t="s">
        <v>14</v>
      </c>
      <c r="J253" s="4"/>
      <c r="K253" s="4">
        <v>0.0</v>
      </c>
      <c r="L253" s="8" t="s">
        <v>25</v>
      </c>
    </row>
    <row r="254">
      <c r="A254" s="4" t="s">
        <v>6</v>
      </c>
      <c r="B254" s="5" t="s">
        <v>29</v>
      </c>
      <c r="C254" s="6" t="str">
        <f>IFERROR(VLOOKUP(B254,Rankings!A:B,2,FALSE),"")</f>
        <v>HIGHLY LIKELY</v>
      </c>
      <c r="D254" s="6"/>
      <c r="E254" s="6">
        <v>0.0</v>
      </c>
      <c r="F254" s="4" t="str">
        <f>IFERROR(__xludf.DUMMYFUNCTION("SPLIT(I254, "","")
"),"Hematological Disorders")</f>
        <v>Hematological Disorders</v>
      </c>
      <c r="G254" s="4"/>
      <c r="H254" s="7" t="str">
        <f>IFERROR(VLOOKUP(B254,'Conditions Treated'!A:B,2,FALSE),"")</f>
        <v>Hemophilia A</v>
      </c>
      <c r="I254" s="4" t="s">
        <v>14</v>
      </c>
      <c r="J254" s="4"/>
      <c r="K254" s="4">
        <v>0.0</v>
      </c>
      <c r="L254" s="8" t="s">
        <v>30</v>
      </c>
    </row>
    <row r="255">
      <c r="A255" s="4" t="s">
        <v>6</v>
      </c>
      <c r="B255" s="5" t="s">
        <v>40</v>
      </c>
      <c r="C255" s="6" t="str">
        <f>IFERROR(VLOOKUP(B255,Rankings!A:B,2,FALSE),"")</f>
        <v>HIGHLY LIKELY</v>
      </c>
      <c r="D255" s="6"/>
      <c r="E255" s="6">
        <v>0.0</v>
      </c>
      <c r="F255" s="4" t="str">
        <f>IFERROR(__xludf.DUMMYFUNCTION("SPLIT(I255, "","")
"),"Hematological Disorders")</f>
        <v>Hematological Disorders</v>
      </c>
      <c r="G255" s="4"/>
      <c r="H255" s="7" t="str">
        <f>IFERROR(VLOOKUP(B255,'Conditions Treated'!A:B,2,FALSE),"")</f>
        <v>Hemophilia B</v>
      </c>
      <c r="I255" s="4" t="s">
        <v>14</v>
      </c>
      <c r="J255" s="4"/>
      <c r="K255" s="4">
        <v>0.0</v>
      </c>
      <c r="L255" s="8" t="s">
        <v>41</v>
      </c>
    </row>
    <row r="256">
      <c r="A256" s="4" t="s">
        <v>6</v>
      </c>
      <c r="B256" s="5" t="s">
        <v>86</v>
      </c>
      <c r="C256" s="6" t="str">
        <f>IFERROR(VLOOKUP(B256,Rankings!A:B,2,FALSE),"")</f>
        <v>HIGHLY LIKELY</v>
      </c>
      <c r="D256" s="6"/>
      <c r="E256" s="6">
        <v>0.0</v>
      </c>
      <c r="F256" s="4" t="str">
        <f>IFERROR(__xludf.DUMMYFUNCTION("SPLIT(I256, "","")
"),"Hematological Disorders")</f>
        <v>Hematological Disorders</v>
      </c>
      <c r="G256" s="4"/>
      <c r="H256" s="7" t="str">
        <f>IFERROR(VLOOKUP(B256,'Conditions Treated'!A:B,2,FALSE),"")</f>
        <v>Hemophilia B</v>
      </c>
      <c r="I256" s="4" t="s">
        <v>14</v>
      </c>
      <c r="J256" s="4"/>
      <c r="K256" s="4">
        <v>0.0</v>
      </c>
      <c r="L256" s="8" t="s">
        <v>87</v>
      </c>
    </row>
    <row r="257">
      <c r="A257" s="4" t="s">
        <v>6</v>
      </c>
      <c r="B257" s="5" t="s">
        <v>108</v>
      </c>
      <c r="C257" s="6" t="str">
        <f>IFERROR(VLOOKUP(B257,Rankings!A:B,2,FALSE),"")</f>
        <v>HIGHLY LIKELY</v>
      </c>
      <c r="D257" s="6"/>
      <c r="E257" s="6">
        <v>0.0</v>
      </c>
      <c r="F257" s="4" t="str">
        <f>IFERROR(__xludf.DUMMYFUNCTION("SPLIT(I257, "","")
"),"Hematological Disorders")</f>
        <v>Hematological Disorders</v>
      </c>
      <c r="G257" s="4"/>
      <c r="H257" s="7" t="str">
        <f>IFERROR(VLOOKUP(B257,'Conditions Treated'!A:B,2,FALSE),"")</f>
        <v>Acquired thrombotic thrombocytopenic purpura</v>
      </c>
      <c r="I257" s="4" t="s">
        <v>14</v>
      </c>
      <c r="J257" s="4"/>
      <c r="K257" s="4">
        <v>0.0</v>
      </c>
      <c r="L257" s="8" t="s">
        <v>109</v>
      </c>
    </row>
    <row r="258">
      <c r="A258" s="4" t="s">
        <v>6</v>
      </c>
      <c r="B258" s="5" t="s">
        <v>127</v>
      </c>
      <c r="C258" s="6" t="str">
        <f>IFERROR(VLOOKUP(B258,Rankings!A:B,2,FALSE),"")</f>
        <v>HIGHLY LIKELY</v>
      </c>
      <c r="D258" s="6"/>
      <c r="E258" s="6">
        <v>0.0</v>
      </c>
      <c r="F258" s="4" t="str">
        <f>IFERROR(__xludf.DUMMYFUNCTION("SPLIT(I258, "","")
"),"Hematological Disorders")</f>
        <v>Hematological Disorders</v>
      </c>
      <c r="G258" s="4"/>
      <c r="H258" s="7" t="str">
        <f>IFERROR(VLOOKUP(B258,'Conditions Treated'!A:B,2,FALSE),"")</f>
        <v>Hereditary Factor X deficiency</v>
      </c>
      <c r="I258" s="4" t="s">
        <v>14</v>
      </c>
      <c r="J258" s="4"/>
      <c r="K258" s="4">
        <v>0.0</v>
      </c>
      <c r="L258" s="8" t="s">
        <v>128</v>
      </c>
    </row>
    <row r="259">
      <c r="A259" s="4" t="s">
        <v>6</v>
      </c>
      <c r="B259" s="5" t="s">
        <v>162</v>
      </c>
      <c r="C259" s="6" t="str">
        <f>IFERROR(VLOOKUP(B259,Rankings!A:B,2,FALSE),"")</f>
        <v>HIGHLY LIKELY</v>
      </c>
      <c r="D259" s="6"/>
      <c r="E259" s="6">
        <v>0.0</v>
      </c>
      <c r="F259" s="4" t="str">
        <f>IFERROR(__xludf.DUMMYFUNCTION("SPLIT(I259, "","")
"),"Hematological Disorders")</f>
        <v>Hematological Disorders</v>
      </c>
      <c r="G259" s="4"/>
      <c r="H259" s="7" t="str">
        <f>IFERROR(VLOOKUP(B259,'Conditions Treated'!A:B,2,FALSE),"")</f>
        <v>Thrombocytopenia in chronic liver disease, Thrombocytopenia in chronic immune thrombocytopenia</v>
      </c>
      <c r="I259" s="4" t="s">
        <v>14</v>
      </c>
      <c r="J259" s="4"/>
      <c r="K259" s="4">
        <v>0.0</v>
      </c>
      <c r="L259" s="8" t="s">
        <v>163</v>
      </c>
    </row>
    <row r="260">
      <c r="A260" s="4" t="s">
        <v>6</v>
      </c>
      <c r="B260" s="5" t="s">
        <v>173</v>
      </c>
      <c r="C260" s="6" t="str">
        <f>IFERROR(VLOOKUP(B260,Rankings!A:B,2,FALSE),"")</f>
        <v>HIGHLY LIKELY</v>
      </c>
      <c r="D260" s="6"/>
      <c r="E260" s="6">
        <v>0.0</v>
      </c>
      <c r="F260" s="4" t="str">
        <f>IFERROR(__xludf.DUMMYFUNCTION("SPLIT(I260, "","")
"),"Hematological Disorders")</f>
        <v>Hematological Disorders</v>
      </c>
      <c r="G260" s="4"/>
      <c r="H260" s="7" t="str">
        <f>IFERROR(VLOOKUP(B260,'Conditions Treated'!A:B,2,FALSE),"")</f>
        <v>Hemophilia A</v>
      </c>
      <c r="I260" s="4" t="s">
        <v>14</v>
      </c>
      <c r="J260" s="4"/>
      <c r="K260" s="4">
        <v>0.0</v>
      </c>
      <c r="L260" s="8" t="s">
        <v>174</v>
      </c>
    </row>
    <row r="261">
      <c r="A261" s="4" t="s">
        <v>6</v>
      </c>
      <c r="B261" s="5" t="s">
        <v>177</v>
      </c>
      <c r="C261" s="6" t="str">
        <f>IFERROR(VLOOKUP(B261,Rankings!A:B,2,FALSE),"")</f>
        <v>HIGHLY LIKELY</v>
      </c>
      <c r="D261" s="6"/>
      <c r="E261" s="6">
        <v>0.0</v>
      </c>
      <c r="F261" s="4" t="str">
        <f>IFERROR(__xludf.DUMMYFUNCTION("SPLIT(I261, "","")
"),"Hematological Disorders")</f>
        <v>Hematological Disorders</v>
      </c>
      <c r="G261" s="4"/>
      <c r="H261" s="7" t="str">
        <f>IFERROR(VLOOKUP(B261,'Conditions Treated'!A:B,2,FALSE),"")</f>
        <v>Paroxysmal nocturnal hemoglobinuria</v>
      </c>
      <c r="I261" s="4" t="s">
        <v>14</v>
      </c>
      <c r="J261" s="4"/>
      <c r="K261" s="4">
        <v>0.0</v>
      </c>
      <c r="L261" s="8" t="s">
        <v>178</v>
      </c>
    </row>
    <row r="262">
      <c r="A262" s="4" t="s">
        <v>6</v>
      </c>
      <c r="B262" s="5" t="s">
        <v>213</v>
      </c>
      <c r="C262" s="6" t="str">
        <f>IFERROR(VLOOKUP(B262,Rankings!A:B,2,FALSE),"")</f>
        <v>HIGHLY LIKELY</v>
      </c>
      <c r="D262" s="6"/>
      <c r="E262" s="6">
        <v>0.0</v>
      </c>
      <c r="F262" s="4" t="str">
        <f>IFERROR(__xludf.DUMMYFUNCTION("SPLIT(I262, "","")
"),"Hematological Disorders")</f>
        <v>Hematological Disorders</v>
      </c>
      <c r="G262" s="4"/>
      <c r="H262" s="7" t="str">
        <f>IFERROR(VLOOKUP(B262,'Conditions Treated'!A:B,2,FALSE),"")</f>
        <v>Transfusional iron overload</v>
      </c>
      <c r="I262" s="4" t="s">
        <v>14</v>
      </c>
      <c r="J262" s="4"/>
      <c r="K262" s="4">
        <v>0.0</v>
      </c>
      <c r="L262" s="8" t="s">
        <v>214</v>
      </c>
    </row>
    <row r="263">
      <c r="A263" s="4" t="s">
        <v>6</v>
      </c>
      <c r="B263" s="5" t="s">
        <v>276</v>
      </c>
      <c r="C263" s="6" t="str">
        <f>IFERROR(VLOOKUP(B263,Rankings!A:B,2,FALSE),"")</f>
        <v>HIGHLY LIKELY</v>
      </c>
      <c r="D263" s="6"/>
      <c r="E263" s="6">
        <v>0.0</v>
      </c>
      <c r="F263" s="4" t="str">
        <f>IFERROR(__xludf.DUMMYFUNCTION("SPLIT(I263, "","")
"),"Hematological Disorders")</f>
        <v>Hematological Disorders</v>
      </c>
      <c r="G263" s="4"/>
      <c r="H263" s="7" t="str">
        <f>IFERROR(VLOOKUP(B263,'Conditions Treated'!A:B,2,FALSE),"")</f>
        <v>Hemophilia A</v>
      </c>
      <c r="I263" s="4" t="s">
        <v>14</v>
      </c>
      <c r="J263" s="4"/>
      <c r="K263" s="4">
        <v>0.0</v>
      </c>
      <c r="L263" s="8" t="s">
        <v>277</v>
      </c>
    </row>
    <row r="264">
      <c r="A264" s="4" t="s">
        <v>6</v>
      </c>
      <c r="B264" s="5" t="s">
        <v>278</v>
      </c>
      <c r="C264" s="6" t="str">
        <f>IFERROR(VLOOKUP(B264,Rankings!A:B,2,FALSE),"")</f>
        <v>HIGHLY LIKELY</v>
      </c>
      <c r="D264" s="6"/>
      <c r="E264" s="6">
        <v>0.0</v>
      </c>
      <c r="F264" s="4" t="str">
        <f>IFERROR(__xludf.DUMMYFUNCTION("SPLIT(I264, "","")
"),"Hematological Disorders")</f>
        <v>Hematological Disorders</v>
      </c>
      <c r="G264" s="4"/>
      <c r="H264" s="7" t="str">
        <f>IFERROR(VLOOKUP(B264,'Conditions Treated'!A:B,2,FALSE),"")</f>
        <v>Hemophilia A</v>
      </c>
      <c r="I264" s="4" t="s">
        <v>14</v>
      </c>
      <c r="J264" s="4"/>
      <c r="K264" s="4">
        <v>0.0</v>
      </c>
      <c r="L264" s="8" t="s">
        <v>279</v>
      </c>
    </row>
    <row r="265">
      <c r="A265" s="4" t="s">
        <v>6</v>
      </c>
      <c r="B265" s="5" t="s">
        <v>297</v>
      </c>
      <c r="C265" s="6" t="str">
        <f>IFERROR(VLOOKUP(B265,Rankings!A:B,2,FALSE),"")</f>
        <v>HIGHLY LIKELY</v>
      </c>
      <c r="D265" s="6"/>
      <c r="E265" s="6">
        <v>0.0</v>
      </c>
      <c r="F265" s="4" t="str">
        <f>IFERROR(__xludf.DUMMYFUNCTION("SPLIT(I265, "","")
"),"Hematological Disorders")</f>
        <v>Hematological Disorders</v>
      </c>
      <c r="G265" s="4"/>
      <c r="H265" s="7" t="str">
        <f>IFERROR(VLOOKUP(B265,'Conditions Treated'!A:B,2,FALSE),"")</f>
        <v>Hemophilia B</v>
      </c>
      <c r="I265" s="4" t="s">
        <v>14</v>
      </c>
      <c r="J265" s="4"/>
      <c r="K265" s="4">
        <v>0.0</v>
      </c>
      <c r="L265" s="8" t="s">
        <v>298</v>
      </c>
    </row>
    <row r="266">
      <c r="A266" s="4" t="s">
        <v>6</v>
      </c>
      <c r="B266" s="5" t="s">
        <v>327</v>
      </c>
      <c r="C266" s="6" t="str">
        <f>IFERROR(VLOOKUP(B266,Rankings!A:B,2,FALSE),"")</f>
        <v>HIGHLY LIKELY</v>
      </c>
      <c r="D266" s="6"/>
      <c r="E266" s="6">
        <v>0.0</v>
      </c>
      <c r="F266" s="4" t="str">
        <f>IFERROR(__xludf.DUMMYFUNCTION("SPLIT(I266, "","")
"),"Hematological Disorders")</f>
        <v>Hematological Disorders</v>
      </c>
      <c r="G266" s="4"/>
      <c r="H266" s="7" t="str">
        <f>IFERROR(VLOOKUP(B266,'Conditions Treated'!A:B,2,FALSE),"")</f>
        <v>Chronic iron overload due to blood transfusions, Non-transfusion-dependent thalassemia</v>
      </c>
      <c r="I266" s="4" t="s">
        <v>14</v>
      </c>
      <c r="J266" s="4"/>
      <c r="K266" s="4">
        <v>0.0</v>
      </c>
      <c r="L266" s="8" t="s">
        <v>328</v>
      </c>
    </row>
    <row r="267">
      <c r="A267" s="4" t="s">
        <v>6</v>
      </c>
      <c r="B267" s="5" t="s">
        <v>351</v>
      </c>
      <c r="C267" s="6" t="str">
        <f>IFERROR(VLOOKUP(B267,Rankings!A:B,2,FALSE),"")</f>
        <v>HIGHLY LIKELY</v>
      </c>
      <c r="D267" s="6"/>
      <c r="E267" s="6">
        <v>0.0</v>
      </c>
      <c r="F267" s="4" t="str">
        <f>IFERROR(__xludf.DUMMYFUNCTION("SPLIT(I267, "","")
"),"Hematological Disorders")</f>
        <v>Hematological Disorders</v>
      </c>
      <c r="G267" s="4"/>
      <c r="H267" s="7" t="str">
        <f>IFERROR(VLOOKUP(B267,'Conditions Treated'!A:B,2,FALSE),"")</f>
        <v>Hemophilia A</v>
      </c>
      <c r="I267" s="4" t="s">
        <v>14</v>
      </c>
      <c r="J267" s="4"/>
      <c r="K267" s="4">
        <v>0.0</v>
      </c>
      <c r="L267" s="8" t="s">
        <v>352</v>
      </c>
    </row>
    <row r="268">
      <c r="A268" s="4" t="s">
        <v>6</v>
      </c>
      <c r="B268" s="5" t="s">
        <v>357</v>
      </c>
      <c r="C268" s="6" t="str">
        <f>IFERROR(VLOOKUP(B268,Rankings!A:B,2,FALSE),"")</f>
        <v>HIGHLY LIKELY</v>
      </c>
      <c r="D268" s="6"/>
      <c r="E268" s="6">
        <v>0.0</v>
      </c>
      <c r="F268" s="4" t="str">
        <f>IFERROR(__xludf.DUMMYFUNCTION("SPLIT(I268, "","")
"),"Hematological Disorders")</f>
        <v>Hematological Disorders</v>
      </c>
      <c r="G268" s="4"/>
      <c r="H268" s="7" t="str">
        <f>IFERROR(VLOOKUP(B268,'Conditions Treated'!A:B,2,FALSE),"")</f>
        <v>Hemophilia A</v>
      </c>
      <c r="I268" s="4" t="s">
        <v>14</v>
      </c>
      <c r="J268" s="4"/>
      <c r="K268" s="4">
        <v>0.0</v>
      </c>
      <c r="L268" s="8" t="s">
        <v>358</v>
      </c>
    </row>
    <row r="269">
      <c r="A269" s="4" t="s">
        <v>6</v>
      </c>
      <c r="B269" s="5" t="s">
        <v>369</v>
      </c>
      <c r="C269" s="6" t="str">
        <f>IFERROR(VLOOKUP(B269,Rankings!A:B,2,FALSE),"")</f>
        <v>HIGHLY LIKELY</v>
      </c>
      <c r="D269" s="6"/>
      <c r="E269" s="6">
        <v>0.0</v>
      </c>
      <c r="F269" s="4" t="str">
        <f>IFERROR(__xludf.DUMMYFUNCTION("SPLIT(I269, "","")
"),"Hematological Disorders")</f>
        <v>Hematological Disorders</v>
      </c>
      <c r="G269" s="4"/>
      <c r="H269" s="7" t="str">
        <f>IFERROR(VLOOKUP(B269,'Conditions Treated'!A:B,2,FALSE),"")</f>
        <v>Acute myeloid leukemia, Hematopoietic progenitor cell mobilization, Acceleration of myeloid reconstitution, Acute exposure to myelosuppressive doses of radiation</v>
      </c>
      <c r="I269" s="4" t="s">
        <v>14</v>
      </c>
      <c r="J269" s="4"/>
      <c r="K269" s="4">
        <v>0.0</v>
      </c>
      <c r="L269" s="8" t="s">
        <v>370</v>
      </c>
    </row>
    <row r="270">
      <c r="A270" s="4" t="s">
        <v>6</v>
      </c>
      <c r="B270" s="5" t="s">
        <v>414</v>
      </c>
      <c r="C270" s="6" t="str">
        <f>IFERROR(VLOOKUP(B270,Rankings!A:B,2,FALSE),"")</f>
        <v>HIGHLY LIKELY</v>
      </c>
      <c r="D270" s="6"/>
      <c r="E270" s="6">
        <v>0.0</v>
      </c>
      <c r="F270" s="4" t="str">
        <f>IFERROR(__xludf.DUMMYFUNCTION("SPLIT(I270, "","")
"),"Hematological Disorders")</f>
        <v>Hematological Disorders</v>
      </c>
      <c r="G270" s="4"/>
      <c r="H270" s="7" t="str">
        <f>IFERROR(VLOOKUP(B270,'Conditions Treated'!A:B,2,FALSE),"")</f>
        <v>Febrile neutropenia, Hematopoietic Subsyndrome of Acute Radiation Syndrome</v>
      </c>
      <c r="I270" s="4" t="s">
        <v>14</v>
      </c>
      <c r="J270" s="4"/>
      <c r="K270" s="4">
        <v>0.0</v>
      </c>
      <c r="L270" s="8" t="s">
        <v>415</v>
      </c>
    </row>
    <row r="271">
      <c r="A271" s="4" t="s">
        <v>6</v>
      </c>
      <c r="B271" s="5" t="s">
        <v>424</v>
      </c>
      <c r="C271" s="6" t="str">
        <f>IFERROR(VLOOKUP(B271,Rankings!A:B,2,FALSE),"")</f>
        <v>HIGHLY LIKELY</v>
      </c>
      <c r="D271" s="6"/>
      <c r="E271" s="6">
        <v>0.0</v>
      </c>
      <c r="F271" s="4" t="str">
        <f>IFERROR(__xludf.DUMMYFUNCTION("SPLIT(I271, "","")
"),"Hematological Disorders")</f>
        <v>Hematological Disorders</v>
      </c>
      <c r="G271" s="4"/>
      <c r="H271" s="7" t="str">
        <f>IFERROR(VLOOKUP(B271,'Conditions Treated'!A:B,2,FALSE),"")</f>
        <v>Hemophilia A</v>
      </c>
      <c r="I271" s="4" t="s">
        <v>14</v>
      </c>
      <c r="J271" s="4"/>
      <c r="K271" s="4">
        <v>0.0</v>
      </c>
      <c r="L271" s="8" t="s">
        <v>425</v>
      </c>
    </row>
    <row r="272">
      <c r="A272" s="4" t="s">
        <v>6</v>
      </c>
      <c r="B272" s="5" t="s">
        <v>426</v>
      </c>
      <c r="C272" s="6" t="str">
        <f>IFERROR(VLOOKUP(B272,Rankings!A:B,2,FALSE),"")</f>
        <v>HIGHLY LIKELY</v>
      </c>
      <c r="D272" s="6"/>
      <c r="E272" s="6">
        <v>0.0</v>
      </c>
      <c r="F272" s="4" t="str">
        <f>IFERROR(__xludf.DUMMYFUNCTION("SPLIT(I272, "","")
"),"Hematological Disorders")</f>
        <v>Hematological Disorders</v>
      </c>
      <c r="G272" s="4"/>
      <c r="H272" s="7" t="str">
        <f>IFERROR(VLOOKUP(B272,'Conditions Treated'!A:B,2,FALSE),"")</f>
        <v>Bleeding episodes in hemophilia A or B with inhibitors, Prevention of bleeding in surgical interventions</v>
      </c>
      <c r="I272" s="4" t="s">
        <v>14</v>
      </c>
      <c r="J272" s="4"/>
      <c r="K272" s="4">
        <v>0.0</v>
      </c>
      <c r="L272" s="8" t="s">
        <v>427</v>
      </c>
    </row>
    <row r="273">
      <c r="A273" s="4" t="s">
        <v>6</v>
      </c>
      <c r="B273" s="5" t="s">
        <v>428</v>
      </c>
      <c r="C273" s="6" t="str">
        <f>IFERROR(VLOOKUP(B273,Rankings!A:B,2,FALSE),"")</f>
        <v>HIGHLY LIKELY</v>
      </c>
      <c r="D273" s="6"/>
      <c r="E273" s="6">
        <v>0.0</v>
      </c>
      <c r="F273" s="4" t="str">
        <f>IFERROR(__xludf.DUMMYFUNCTION("SPLIT(I273, "","")
"),"Hematological Disorders")</f>
        <v>Hematological Disorders</v>
      </c>
      <c r="G273" s="4"/>
      <c r="H273" s="7" t="str">
        <f>IFERROR(VLOOKUP(B273,'Conditions Treated'!A:B,2,FALSE),"")</f>
        <v>Immune thrombocytopenia, Hematopoietic Syndrome of Acute Radiation Syndrome</v>
      </c>
      <c r="I273" s="4" t="s">
        <v>14</v>
      </c>
      <c r="J273" s="4"/>
      <c r="K273" s="4">
        <v>0.0</v>
      </c>
      <c r="L273" s="8" t="s">
        <v>429</v>
      </c>
    </row>
    <row r="274">
      <c r="A274" s="4" t="s">
        <v>6</v>
      </c>
      <c r="B274" s="5" t="s">
        <v>435</v>
      </c>
      <c r="C274" s="6" t="str">
        <f>IFERROR(VLOOKUP(B274,Rankings!A:B,2,FALSE),"")</f>
        <v>HIGHLY LIKELY</v>
      </c>
      <c r="D274" s="6"/>
      <c r="E274" s="6">
        <v>0.0</v>
      </c>
      <c r="F274" s="4" t="str">
        <f>IFERROR(__xludf.DUMMYFUNCTION("SPLIT(I274, "","")
"),"Hematological Disorders")</f>
        <v>Hematological Disorders</v>
      </c>
      <c r="G274" s="4"/>
      <c r="H274" s="7" t="str">
        <f>IFERROR(VLOOKUP(B274,'Conditions Treated'!A:B,2,FALSE),"")</f>
        <v>Hemophilia A</v>
      </c>
      <c r="I274" s="4" t="s">
        <v>14</v>
      </c>
      <c r="J274" s="4"/>
      <c r="K274" s="4">
        <v>0.0</v>
      </c>
      <c r="L274" s="8" t="s">
        <v>436</v>
      </c>
    </row>
    <row r="275">
      <c r="A275" s="4" t="s">
        <v>6</v>
      </c>
      <c r="B275" s="5" t="s">
        <v>472</v>
      </c>
      <c r="C275" s="6" t="str">
        <f>IFERROR(VLOOKUP(B275,Rankings!A:B,2,FALSE),"")</f>
        <v>HIGHLY LIKELY</v>
      </c>
      <c r="D275" s="6"/>
      <c r="E275" s="6">
        <v>0.0</v>
      </c>
      <c r="F275" s="4" t="str">
        <f>IFERROR(__xludf.DUMMYFUNCTION("SPLIT(I275, "","")
"),"Hematological Disorders")</f>
        <v>Hematological Disorders</v>
      </c>
      <c r="G275" s="4"/>
      <c r="H275" s="7" t="str">
        <f>IFERROR(VLOOKUP(B275,'Conditions Treated'!A:B,2,FALSE),"")</f>
        <v>Sickle cell disease</v>
      </c>
      <c r="I275" s="4" t="s">
        <v>14</v>
      </c>
      <c r="J275" s="4"/>
      <c r="K275" s="4">
        <v>0.0</v>
      </c>
      <c r="L275" s="8" t="s">
        <v>473</v>
      </c>
    </row>
    <row r="276">
      <c r="A276" s="4" t="s">
        <v>6</v>
      </c>
      <c r="B276" s="5" t="s">
        <v>501</v>
      </c>
      <c r="C276" s="6" t="str">
        <f>IFERROR(VLOOKUP(B276,Rankings!A:B,2,FALSE),"")</f>
        <v>HIGHLY LIKELY</v>
      </c>
      <c r="D276" s="6"/>
      <c r="E276" s="6">
        <v>0.0</v>
      </c>
      <c r="F276" s="4" t="str">
        <f>IFERROR(__xludf.DUMMYFUNCTION("SPLIT(I276, "","")
"),"Hematological Disorders")</f>
        <v>Hematological Disorders</v>
      </c>
      <c r="G276" s="4"/>
      <c r="H276" s="7" t="str">
        <f>IFERROR(VLOOKUP(B276,'Conditions Treated'!A:B,2,FALSE),"")</f>
        <v>Factor IX deficiency</v>
      </c>
      <c r="I276" s="4" t="s">
        <v>14</v>
      </c>
      <c r="J276" s="4"/>
      <c r="K276" s="4">
        <v>0.0</v>
      </c>
      <c r="L276" s="8" t="s">
        <v>502</v>
      </c>
    </row>
    <row r="277">
      <c r="A277" s="4" t="s">
        <v>6</v>
      </c>
      <c r="B277" s="5" t="s">
        <v>507</v>
      </c>
      <c r="C277" s="6" t="str">
        <f>IFERROR(VLOOKUP(B277,Rankings!A:B,2,FALSE),"")</f>
        <v>HIGHLY LIKELY</v>
      </c>
      <c r="D277" s="6"/>
      <c r="E277" s="6">
        <v>0.0</v>
      </c>
      <c r="F277" s="4" t="str">
        <f>IFERROR(__xludf.DUMMYFUNCTION("SPLIT(I277, "","")
"),"Hematological Disorders")</f>
        <v>Hematological Disorders</v>
      </c>
      <c r="G277" s="4"/>
      <c r="H277" s="7" t="str">
        <f>IFERROR(VLOOKUP(B277,'Conditions Treated'!A:B,2,FALSE),"")</f>
        <v>Thrombocytopenia in chronic immune (idiopathic) thrombocytopenia, Thrombocytopenia in patients with chronic hepatitis C, Patients with severe aplastic anemia</v>
      </c>
      <c r="I277" s="4" t="s">
        <v>14</v>
      </c>
      <c r="J277" s="4"/>
      <c r="K277" s="4">
        <v>0.0</v>
      </c>
      <c r="L277" s="8" t="s">
        <v>508</v>
      </c>
    </row>
    <row r="278">
      <c r="A278" s="4" t="s">
        <v>6</v>
      </c>
      <c r="B278" s="5" t="s">
        <v>519</v>
      </c>
      <c r="C278" s="6" t="str">
        <f>IFERROR(VLOOKUP(B278,Rankings!A:B,2,FALSE),"")</f>
        <v>HIGHLY LIKELY</v>
      </c>
      <c r="D278" s="6"/>
      <c r="E278" s="6">
        <v>0.0</v>
      </c>
      <c r="F278" s="4" t="str">
        <f>IFERROR(__xludf.DUMMYFUNCTION("SPLIT(I278, "","")
"),"Hematological Disorders")</f>
        <v>Hematological Disorders</v>
      </c>
      <c r="G278" s="4"/>
      <c r="H278" s="7" t="str">
        <f>IFERROR(VLOOKUP(B278,'Conditions Treated'!A:B,2,FALSE),"")</f>
        <v>Anemia in beta thalassemia, Anemia in myelodysplastic syndromes</v>
      </c>
      <c r="I278" s="4" t="s">
        <v>14</v>
      </c>
      <c r="J278" s="4"/>
      <c r="K278" s="4">
        <v>0.0</v>
      </c>
      <c r="L278" s="8" t="s">
        <v>520</v>
      </c>
    </row>
    <row r="279">
      <c r="A279" s="4" t="s">
        <v>6</v>
      </c>
      <c r="B279" s="5" t="s">
        <v>524</v>
      </c>
      <c r="C279" s="6" t="str">
        <f>IFERROR(VLOOKUP(B279,Rankings!A:B,2,FALSE),"")</f>
        <v>HIGHLY LIKELY</v>
      </c>
      <c r="D279" s="6"/>
      <c r="E279" s="6">
        <v>0.0</v>
      </c>
      <c r="F279" s="4" t="str">
        <f>IFERROR(__xludf.DUMMYFUNCTION("SPLIT(I279, "","")
"),"Hematological Disorders")</f>
        <v>Hematological Disorders</v>
      </c>
      <c r="G279" s="4"/>
      <c r="H279" s="7" t="str">
        <f>IFERROR(VLOOKUP(B279,'Conditions Treated'!A:B,2,FALSE),"")</f>
        <v>Hemophilia A</v>
      </c>
      <c r="I279" s="4" t="s">
        <v>14</v>
      </c>
      <c r="J279" s="4"/>
      <c r="K279" s="4">
        <v>0.0</v>
      </c>
      <c r="L279" s="8" t="s">
        <v>525</v>
      </c>
    </row>
    <row r="280">
      <c r="A280" s="4" t="s">
        <v>6</v>
      </c>
      <c r="B280" s="5" t="s">
        <v>617</v>
      </c>
      <c r="C280" s="6" t="str">
        <f>IFERROR(VLOOKUP(B280,Rankings!A:B,2,FALSE),"")</f>
        <v>HIGHLY LIKELY</v>
      </c>
      <c r="D280" s="6"/>
      <c r="E280" s="6">
        <v>0.0</v>
      </c>
      <c r="F280" s="4" t="str">
        <f>IFERROR(__xludf.DUMMYFUNCTION("SPLIT(I280, "","")
"),"Hematological Disorders")</f>
        <v>Hematological Disorders</v>
      </c>
      <c r="G280" s="4"/>
      <c r="H280" s="7" t="str">
        <f>IFERROR(VLOOKUP(B280,'Conditions Treated'!A:B,2,FALSE),"")</f>
        <v>Chronic immune thrombocytopenia</v>
      </c>
      <c r="I280" s="4" t="s">
        <v>14</v>
      </c>
      <c r="J280" s="4"/>
      <c r="K280" s="4">
        <v>0.0</v>
      </c>
      <c r="L280" s="8" t="s">
        <v>618</v>
      </c>
    </row>
    <row r="281">
      <c r="A281" s="4" t="s">
        <v>6</v>
      </c>
      <c r="B281" s="5" t="s">
        <v>664</v>
      </c>
      <c r="C281" s="6" t="str">
        <f>IFERROR(VLOOKUP(B281,Rankings!A:B,2,FALSE),"")</f>
        <v>HIGHLY LIKELY</v>
      </c>
      <c r="D281" s="6"/>
      <c r="E281" s="6">
        <v>0.0</v>
      </c>
      <c r="F281" s="4" t="str">
        <f>IFERROR(__xludf.DUMMYFUNCTION("SPLIT(I281, "","")
"),"Hematological Disorders")</f>
        <v>Hematological Disorders</v>
      </c>
      <c r="G281" s="4" t="str">
        <f>IFERROR(__xludf.DUMMYFUNCTION("""COMPUTED_VALUE""")," Autoimmune Disorders")</f>
        <v> Autoimmune Disorders</v>
      </c>
      <c r="H281" s="7" t="str">
        <f>IFERROR(VLOOKUP(B281,'Conditions Treated'!A:B,2,FALSE),"")</f>
        <v>Paroxysmal nocturnal hemoglobinuria, Atypical hemolytic uremic syndrome, Generalized myasthenia gravis, Neuromyelitis optica spectrum disorder</v>
      </c>
      <c r="I281" s="4" t="s">
        <v>665</v>
      </c>
      <c r="J281" s="4"/>
      <c r="K281" s="4">
        <v>0.0</v>
      </c>
      <c r="L281" s="8" t="s">
        <v>666</v>
      </c>
    </row>
    <row r="282">
      <c r="A282" s="4" t="s">
        <v>6</v>
      </c>
      <c r="B282" s="5" t="s">
        <v>679</v>
      </c>
      <c r="C282" s="6" t="str">
        <f>IFERROR(VLOOKUP(B282,Rankings!A:B,2,FALSE),"")</f>
        <v>HIGHLY LIKELY</v>
      </c>
      <c r="D282" s="6"/>
      <c r="E282" s="6">
        <v>0.0</v>
      </c>
      <c r="F282" s="4" t="str">
        <f>IFERROR(__xludf.DUMMYFUNCTION("SPLIT(I282, "","")
"),"Hematological Disorders")</f>
        <v>Hematological Disorders</v>
      </c>
      <c r="G282" s="4"/>
      <c r="H282" s="7" t="str">
        <f>IFERROR(VLOOKUP(B282,'Conditions Treated'!A:B,2,FALSE),"")</f>
        <v>Von Willebrand disease</v>
      </c>
      <c r="I282" s="4" t="s">
        <v>14</v>
      </c>
      <c r="J282" s="4"/>
      <c r="K282" s="4">
        <v>0.0</v>
      </c>
      <c r="L282" s="8" t="s">
        <v>680</v>
      </c>
    </row>
    <row r="283">
      <c r="A283" s="4" t="s">
        <v>6</v>
      </c>
      <c r="B283" s="5" t="s">
        <v>711</v>
      </c>
      <c r="C283" s="6" t="str">
        <f>IFERROR(VLOOKUP(B283,Rankings!A:B,2,FALSE),"")</f>
        <v>HIGHLY LIKELY</v>
      </c>
      <c r="D283" s="6"/>
      <c r="E283" s="6">
        <v>0.0</v>
      </c>
      <c r="F283" s="4" t="str">
        <f>IFERROR(__xludf.DUMMYFUNCTION("SPLIT(I283, "","")
"),"Hematological Disorders")</f>
        <v>Hematological Disorders</v>
      </c>
      <c r="G283" s="4"/>
      <c r="H283" s="7" t="str">
        <f>IFERROR(VLOOKUP(B283,'Conditions Treated'!A:B,2,FALSE),"")</f>
        <v>Hemophilia A</v>
      </c>
      <c r="I283" s="4" t="s">
        <v>14</v>
      </c>
      <c r="J283" s="4"/>
      <c r="K283" s="4">
        <v>0.0</v>
      </c>
      <c r="L283" s="8" t="s">
        <v>712</v>
      </c>
    </row>
    <row r="284">
      <c r="A284" s="4" t="s">
        <v>6</v>
      </c>
      <c r="B284" s="5" t="s">
        <v>437</v>
      </c>
      <c r="C284" s="6" t="str">
        <f>IFERROR(VLOOKUP(B284,Rankings!A:B,2,FALSE),"")</f>
        <v>HIGHLY LIKELY</v>
      </c>
      <c r="D284" s="6"/>
      <c r="E284" s="6">
        <v>0.0</v>
      </c>
      <c r="F284" s="4" t="str">
        <f>IFERROR(__xludf.DUMMYFUNCTION("SPLIT(I284, "","")
"),"Hepatological Disorders")</f>
        <v>Hepatological Disorders</v>
      </c>
      <c r="G284" s="4"/>
      <c r="H284" s="7" t="str">
        <f>IFERROR(VLOOKUP(B284,'Conditions Treated'!A:B,2,FALSE),"")</f>
        <v>Primary biliary cholangitis</v>
      </c>
      <c r="I284" s="4" t="s">
        <v>438</v>
      </c>
      <c r="J284" s="4"/>
      <c r="K284" s="4">
        <v>0.0</v>
      </c>
      <c r="L284" s="8" t="s">
        <v>439</v>
      </c>
    </row>
    <row r="285">
      <c r="A285" s="4" t="s">
        <v>6</v>
      </c>
      <c r="B285" s="5" t="s">
        <v>67</v>
      </c>
      <c r="C285" s="6" t="str">
        <f>IFERROR(VLOOKUP(B285,Rankings!A:B,2,FALSE),"")</f>
        <v>HIGHLY LIKELY</v>
      </c>
      <c r="D285" s="6"/>
      <c r="E285" s="6">
        <v>0.0</v>
      </c>
      <c r="F285" s="4" t="str">
        <f>IFERROR(__xludf.DUMMYFUNCTION("SPLIT(I285, "","")
"),"Immunodeficiency Disorders")</f>
        <v>Immunodeficiency Disorders</v>
      </c>
      <c r="G285" s="4"/>
      <c r="H285" s="7" t="str">
        <f>IFERROR(VLOOKUP(B285,'Conditions Treated'!A:B,2,FALSE),"")</f>
        <v>Primary humoral immunodeficiency</v>
      </c>
      <c r="I285" s="4" t="s">
        <v>68</v>
      </c>
      <c r="J285" s="4"/>
      <c r="K285" s="4">
        <v>0.0</v>
      </c>
      <c r="L285" s="8" t="s">
        <v>69</v>
      </c>
    </row>
    <row r="286">
      <c r="A286" s="4" t="s">
        <v>6</v>
      </c>
      <c r="B286" s="5" t="s">
        <v>139</v>
      </c>
      <c r="C286" s="6" t="str">
        <f>IFERROR(VLOOKUP(B286,Rankings!A:B,2,FALSE),"")</f>
        <v>HIGHLY LIKELY</v>
      </c>
      <c r="D286" s="6"/>
      <c r="E286" s="6">
        <v>0.0</v>
      </c>
      <c r="F286" s="4" t="str">
        <f>IFERROR(__xludf.DUMMYFUNCTION("SPLIT(I286, "","")
"),"Immunodeficiency Disorders")</f>
        <v>Immunodeficiency Disorders</v>
      </c>
      <c r="G286" s="4"/>
      <c r="H286" s="7" t="str">
        <f>IFERROR(VLOOKUP(B286,'Conditions Treated'!A:B,2,FALSE),"")</f>
        <v>Primary humoral immunodeficiency</v>
      </c>
      <c r="I286" s="4" t="s">
        <v>68</v>
      </c>
      <c r="J286" s="4"/>
      <c r="K286" s="4">
        <v>0.0</v>
      </c>
      <c r="L286" s="8" t="s">
        <v>140</v>
      </c>
    </row>
    <row r="287">
      <c r="A287" s="4" t="s">
        <v>6</v>
      </c>
      <c r="B287" s="5" t="s">
        <v>234</v>
      </c>
      <c r="C287" s="6" t="str">
        <f>IFERROR(VLOOKUP(B287,Rankings!A:B,2,FALSE),"")</f>
        <v>HIGHLY LIKELY</v>
      </c>
      <c r="D287" s="6"/>
      <c r="E287" s="6">
        <v>0.0</v>
      </c>
      <c r="F287" s="4" t="str">
        <f>IFERROR(__xludf.DUMMYFUNCTION("SPLIT(I287, "","")
"),"Immunodeficiency Disorders")</f>
        <v>Immunodeficiency Disorders</v>
      </c>
      <c r="G287" s="4"/>
      <c r="H287" s="7" t="str">
        <f>IFERROR(VLOOKUP(B287,'Conditions Treated'!A:B,2,FALSE),"")</f>
        <v>Primary humoral immunodeficiency</v>
      </c>
      <c r="I287" s="4" t="s">
        <v>68</v>
      </c>
      <c r="J287" s="4"/>
      <c r="K287" s="4">
        <v>0.0</v>
      </c>
      <c r="L287" s="8" t="s">
        <v>235</v>
      </c>
    </row>
    <row r="288">
      <c r="A288" s="4" t="s">
        <v>6</v>
      </c>
      <c r="B288" s="5" t="s">
        <v>236</v>
      </c>
      <c r="C288" s="6" t="str">
        <f>IFERROR(VLOOKUP(B288,Rankings!A:B,2,FALSE),"")</f>
        <v>HIGHLY LIKELY</v>
      </c>
      <c r="D288" s="6"/>
      <c r="E288" s="6">
        <v>0.0</v>
      </c>
      <c r="F288" s="4" t="str">
        <f>IFERROR(__xludf.DUMMYFUNCTION("SPLIT(I288, "","")
"),"Immunodeficiency Disorders")</f>
        <v>Immunodeficiency Disorders</v>
      </c>
      <c r="G288" s="4"/>
      <c r="H288" s="7" t="str">
        <f>IFERROR(VLOOKUP(B288,'Conditions Treated'!A:B,2,FALSE),"")</f>
        <v>Primary humoral immunodeficiency</v>
      </c>
      <c r="I288" s="4" t="s">
        <v>68</v>
      </c>
      <c r="J288" s="4"/>
      <c r="K288" s="4">
        <v>0.0</v>
      </c>
      <c r="L288" s="8" t="s">
        <v>235</v>
      </c>
    </row>
    <row r="289">
      <c r="A289" s="4" t="s">
        <v>6</v>
      </c>
      <c r="B289" s="5" t="s">
        <v>237</v>
      </c>
      <c r="C289" s="6" t="str">
        <f>IFERROR(VLOOKUP(B289,Rankings!A:B,2,FALSE),"")</f>
        <v>HIGHLY LIKELY</v>
      </c>
      <c r="D289" s="6"/>
      <c r="E289" s="6">
        <v>0.0</v>
      </c>
      <c r="F289" s="4" t="str">
        <f>IFERROR(__xludf.DUMMYFUNCTION("SPLIT(I289, "","")
"),"Immunodeficiency Disorders")</f>
        <v>Immunodeficiency Disorders</v>
      </c>
      <c r="G289" s="4"/>
      <c r="H289" s="7" t="str">
        <f>IFERROR(VLOOKUP(B289,'Conditions Treated'!A:B,2,FALSE),"")</f>
        <v>Primary Humoral Immunodeficiency, Idiopathic Thrombocytopenic Purpura, Chronic Inflammatory Demyelinating Polyneuropathy</v>
      </c>
      <c r="I289" s="4" t="s">
        <v>68</v>
      </c>
      <c r="J289" s="4"/>
      <c r="K289" s="4">
        <v>0.0</v>
      </c>
      <c r="L289" s="8" t="s">
        <v>238</v>
      </c>
    </row>
    <row r="290">
      <c r="A290" s="4" t="s">
        <v>6</v>
      </c>
      <c r="B290" s="5" t="s">
        <v>239</v>
      </c>
      <c r="C290" s="6" t="str">
        <f>IFERROR(VLOOKUP(B290,Rankings!A:B,2,FALSE),"")</f>
        <v>HIGHLY LIKELY</v>
      </c>
      <c r="D290" s="6"/>
      <c r="E290" s="6">
        <v>0.0</v>
      </c>
      <c r="F290" s="4" t="str">
        <f>IFERROR(__xludf.DUMMYFUNCTION("SPLIT(I290, "","")
"),"Immunodeficiency Disorders")</f>
        <v>Immunodeficiency Disorders</v>
      </c>
      <c r="G290" s="4"/>
      <c r="H290" s="7" t="str">
        <f>IFERROR(VLOOKUP(B290,'Conditions Treated'!A:B,2,FALSE),"")</f>
        <v>Primary humoral immunodeficiency</v>
      </c>
      <c r="I290" s="4" t="s">
        <v>68</v>
      </c>
      <c r="J290" s="4"/>
      <c r="K290" s="4">
        <v>0.0</v>
      </c>
      <c r="L290" s="8" t="s">
        <v>240</v>
      </c>
    </row>
    <row r="291">
      <c r="A291" s="4" t="s">
        <v>6</v>
      </c>
      <c r="B291" s="5" t="s">
        <v>241</v>
      </c>
      <c r="C291" s="6" t="str">
        <f>IFERROR(VLOOKUP(B291,Rankings!A:B,2,FALSE),"")</f>
        <v>HIGHLY LIKELY</v>
      </c>
      <c r="D291" s="6"/>
      <c r="E291" s="6">
        <v>0.0</v>
      </c>
      <c r="F291" s="4" t="str">
        <f>IFERROR(__xludf.DUMMYFUNCTION("SPLIT(I291, "","")
"),"Immunodeficiency Disorders")</f>
        <v>Immunodeficiency Disorders</v>
      </c>
      <c r="G291" s="4"/>
      <c r="H291" s="7" t="str">
        <f>IFERROR(VLOOKUP(B291,'Conditions Treated'!A:B,2,FALSE),"")</f>
        <v>Primary Humoral Immunodeficiency, Idiopathic Thrombocytopenic Purpura, Chronic Inflammatory Demyelinating Polyneuropathy</v>
      </c>
      <c r="I291" s="4" t="s">
        <v>68</v>
      </c>
      <c r="J291" s="4"/>
      <c r="K291" s="4">
        <v>0.0</v>
      </c>
      <c r="L291" s="8" t="s">
        <v>242</v>
      </c>
    </row>
    <row r="292">
      <c r="A292" s="4" t="s">
        <v>6</v>
      </c>
      <c r="B292" s="5" t="s">
        <v>285</v>
      </c>
      <c r="C292" s="6" t="str">
        <f>IFERROR(VLOOKUP(B292,Rankings!A:B,2,FALSE),"")</f>
        <v>HIGHLY LIKELY</v>
      </c>
      <c r="D292" s="6"/>
      <c r="E292" s="6">
        <v>0.0</v>
      </c>
      <c r="F292" s="4" t="str">
        <f>IFERROR(__xludf.DUMMYFUNCTION("SPLIT(I292, "","")
"),"Immunodeficiency Disorders")</f>
        <v>Immunodeficiency Disorders</v>
      </c>
      <c r="G292" s="4"/>
      <c r="H292" s="7" t="str">
        <f>IFERROR(VLOOKUP(B292,'Conditions Treated'!A:B,2,FALSE),"")</f>
        <v>Primary immunodeficiency</v>
      </c>
      <c r="I292" s="4" t="s">
        <v>68</v>
      </c>
      <c r="J292" s="4"/>
      <c r="K292" s="4">
        <v>0.0</v>
      </c>
      <c r="L292" s="8" t="s">
        <v>286</v>
      </c>
    </row>
    <row r="293">
      <c r="A293" s="4" t="s">
        <v>6</v>
      </c>
      <c r="B293" s="5" t="s">
        <v>291</v>
      </c>
      <c r="C293" s="6" t="str">
        <f>IFERROR(VLOOKUP(B293,Rankings!A:B,2,FALSE),"")</f>
        <v>HIGHLY LIKELY</v>
      </c>
      <c r="D293" s="6"/>
      <c r="E293" s="6">
        <v>0.0</v>
      </c>
      <c r="F293" s="4" t="str">
        <f>IFERROR(__xludf.DUMMYFUNCTION("SPLIT(I293, "","")
"),"Immunodeficiency Disorders")</f>
        <v>Immunodeficiency Disorders</v>
      </c>
      <c r="G293" s="4"/>
      <c r="H293" s="7" t="str">
        <f>IFERROR(VLOOKUP(B293,'Conditions Treated'!A:B,2,FALSE),"")</f>
        <v>Primary Immunodeficiency, Chronic inflammatory demyelinating polyneuropathy</v>
      </c>
      <c r="I293" s="4" t="s">
        <v>68</v>
      </c>
      <c r="J293" s="4"/>
      <c r="K293" s="4">
        <v>0.0</v>
      </c>
      <c r="L293" s="8" t="s">
        <v>292</v>
      </c>
    </row>
    <row r="294">
      <c r="A294" s="4" t="s">
        <v>6</v>
      </c>
      <c r="B294" s="5" t="s">
        <v>442</v>
      </c>
      <c r="C294" s="6" t="str">
        <f>IFERROR(VLOOKUP(B294,Rankings!A:B,2,FALSE),"")</f>
        <v>HIGHLY LIKELY</v>
      </c>
      <c r="D294" s="6"/>
      <c r="E294" s="6">
        <v>0.0</v>
      </c>
      <c r="F294" s="4" t="str">
        <f>IFERROR(__xludf.DUMMYFUNCTION("SPLIT(I294, "","")
"),"Immunodeficiency Disorders")</f>
        <v>Immunodeficiency Disorders</v>
      </c>
      <c r="G294" s="4"/>
      <c r="H294" s="7" t="str">
        <f>IFERROR(VLOOKUP(B294,'Conditions Treated'!A:B,2,FALSE),"")</f>
        <v>Primary humoral immunodeficiency</v>
      </c>
      <c r="I294" s="4" t="s">
        <v>68</v>
      </c>
      <c r="J294" s="4"/>
      <c r="K294" s="4">
        <v>0.0</v>
      </c>
      <c r="L294" s="8" t="s">
        <v>443</v>
      </c>
    </row>
    <row r="295">
      <c r="A295" s="4" t="s">
        <v>6</v>
      </c>
      <c r="B295" s="5" t="s">
        <v>482</v>
      </c>
      <c r="C295" s="6" t="str">
        <f>IFERROR(VLOOKUP(B295,Rankings!A:B,2,FALSE),"")</f>
        <v>HIGHLY LIKELY</v>
      </c>
      <c r="D295" s="6"/>
      <c r="E295" s="6">
        <v>0.0</v>
      </c>
      <c r="F295" s="4" t="str">
        <f>IFERROR(__xludf.DUMMYFUNCTION("SPLIT(I295, "","")
"),"Immunodeficiency Disorders")</f>
        <v>Immunodeficiency Disorders</v>
      </c>
      <c r="G295" s="4"/>
      <c r="H295" s="7" t="str">
        <f>IFERROR(VLOOKUP(B295,'Conditions Treated'!A:B,2,FALSE),"")</f>
        <v>Immune Thrombocytopenia, Chronic inflammatory demyelinating polyneuropathy</v>
      </c>
      <c r="I295" s="4" t="s">
        <v>68</v>
      </c>
      <c r="J295" s="4"/>
      <c r="K295" s="4">
        <v>0.0</v>
      </c>
      <c r="L295" s="8" t="s">
        <v>483</v>
      </c>
    </row>
    <row r="296">
      <c r="A296" s="4" t="s">
        <v>6</v>
      </c>
      <c r="B296" s="5" t="s">
        <v>698</v>
      </c>
      <c r="C296" s="6" t="str">
        <f>IFERROR(VLOOKUP(B296,Rankings!A:B,2,FALSE),"")</f>
        <v>HIGHLY LIKELY</v>
      </c>
      <c r="D296" s="6"/>
      <c r="E296" s="6">
        <v>0.0</v>
      </c>
      <c r="F296" s="4" t="str">
        <f>IFERROR(__xludf.DUMMYFUNCTION("SPLIT(I296, "","")
"),"Immunodeficiency Disorders")</f>
        <v>Immunodeficiency Disorders</v>
      </c>
      <c r="G296" s="4"/>
      <c r="H296" s="7" t="str">
        <f>IFERROR(VLOOKUP(B296,'Conditions Treated'!A:B,2,FALSE),"")</f>
        <v>Primary humoral immunodeficiency disease</v>
      </c>
      <c r="I296" s="4" t="s">
        <v>68</v>
      </c>
      <c r="J296" s="4"/>
      <c r="K296" s="4">
        <v>0.0</v>
      </c>
      <c r="L296" s="8" t="s">
        <v>699</v>
      </c>
    </row>
    <row r="297">
      <c r="A297" s="4" t="s">
        <v>6</v>
      </c>
      <c r="B297" s="4" t="s">
        <v>46</v>
      </c>
      <c r="C297" s="4" t="s">
        <v>47</v>
      </c>
      <c r="D297" s="4"/>
      <c r="E297" s="4">
        <v>0.0</v>
      </c>
      <c r="F297" s="4" t="str">
        <f>IFERROR(__xludf.DUMMYFUNCTION("SPLIT(I297, "","")
"),"Infectious Diseases")</f>
        <v>Infectious Diseases</v>
      </c>
      <c r="G297" s="4"/>
      <c r="H297" s="4" t="s">
        <v>49</v>
      </c>
      <c r="I297" s="4" t="s">
        <v>64</v>
      </c>
      <c r="J297" s="4"/>
      <c r="K297" s="4">
        <v>0.0</v>
      </c>
      <c r="L297" s="8" t="s">
        <v>50</v>
      </c>
    </row>
    <row r="298">
      <c r="A298" s="4" t="s">
        <v>6</v>
      </c>
      <c r="B298" s="4" t="s">
        <v>63</v>
      </c>
      <c r="C298" s="4" t="s">
        <v>47</v>
      </c>
      <c r="D298" s="4"/>
      <c r="E298" s="4">
        <v>0.0</v>
      </c>
      <c r="F298" s="4" t="str">
        <f>IFERROR(__xludf.DUMMYFUNCTION("SPLIT(I298, "","")
"),"Infectious Diseases")</f>
        <v>Infectious Diseases</v>
      </c>
      <c r="G298" s="4"/>
      <c r="H298" s="4" t="s">
        <v>65</v>
      </c>
      <c r="I298" s="4" t="s">
        <v>64</v>
      </c>
      <c r="J298" s="4"/>
      <c r="K298" s="4">
        <v>0.0</v>
      </c>
      <c r="L298" s="8" t="s">
        <v>66</v>
      </c>
    </row>
    <row r="299">
      <c r="A299" s="4" t="s">
        <v>6</v>
      </c>
      <c r="B299" s="4" t="s">
        <v>76</v>
      </c>
      <c r="C299" s="4" t="s">
        <v>77</v>
      </c>
      <c r="D299" s="4"/>
      <c r="E299" s="4">
        <v>0.0</v>
      </c>
      <c r="F299" s="4" t="str">
        <f>IFERROR(__xludf.DUMMYFUNCTION("SPLIT(I299, "","")
"),"Infectious Diseases")</f>
        <v>Infectious Diseases</v>
      </c>
      <c r="G299" s="4"/>
      <c r="H299" s="4" t="s">
        <v>78</v>
      </c>
      <c r="I299" s="4" t="s">
        <v>64</v>
      </c>
      <c r="J299" s="4"/>
      <c r="K299" s="4">
        <v>0.0</v>
      </c>
      <c r="L299" s="8" t="s">
        <v>79</v>
      </c>
    </row>
    <row r="300">
      <c r="A300" s="4" t="s">
        <v>6</v>
      </c>
      <c r="B300" s="4" t="s">
        <v>145</v>
      </c>
      <c r="C300" s="4" t="s">
        <v>47</v>
      </c>
      <c r="D300" s="4"/>
      <c r="E300" s="4">
        <v>0.0</v>
      </c>
      <c r="F300" s="4" t="str">
        <f>IFERROR(__xludf.DUMMYFUNCTION("SPLIT(I300, "","")
"),"Infectious Diseases")</f>
        <v>Infectious Diseases</v>
      </c>
      <c r="G300" s="4"/>
      <c r="H300" s="4" t="s">
        <v>146</v>
      </c>
      <c r="I300" s="4" t="s">
        <v>64</v>
      </c>
      <c r="J300" s="4"/>
      <c r="K300" s="4">
        <v>0.0</v>
      </c>
      <c r="L300" s="8" t="s">
        <v>147</v>
      </c>
    </row>
    <row r="301">
      <c r="A301" s="4" t="s">
        <v>6</v>
      </c>
      <c r="B301" s="4" t="s">
        <v>215</v>
      </c>
      <c r="C301" s="4" t="s">
        <v>77</v>
      </c>
      <c r="D301" s="4"/>
      <c r="E301" s="4">
        <v>0.0</v>
      </c>
      <c r="F301" s="4" t="str">
        <f>IFERROR(__xludf.DUMMYFUNCTION("SPLIT(I301, "","")
"),"Infectious Diseases")</f>
        <v>Infectious Diseases</v>
      </c>
      <c r="G301" s="4"/>
      <c r="H301" s="4" t="s">
        <v>216</v>
      </c>
      <c r="I301" s="4" t="s">
        <v>64</v>
      </c>
      <c r="J301" s="4"/>
      <c r="K301" s="4">
        <v>0.0</v>
      </c>
      <c r="L301" s="8" t="s">
        <v>217</v>
      </c>
    </row>
    <row r="302">
      <c r="A302" s="4" t="s">
        <v>6</v>
      </c>
      <c r="B302" s="4" t="s">
        <v>407</v>
      </c>
      <c r="C302" s="4" t="s">
        <v>47</v>
      </c>
      <c r="D302" s="4"/>
      <c r="E302" s="4">
        <v>0.0</v>
      </c>
      <c r="F302" s="4" t="str">
        <f>IFERROR(__xludf.DUMMYFUNCTION("SPLIT(I302, "","")
"),"Infectious Diseases")</f>
        <v>Infectious Diseases</v>
      </c>
      <c r="G302" s="4"/>
      <c r="H302" s="4" t="s">
        <v>408</v>
      </c>
      <c r="I302" s="4" t="s">
        <v>64</v>
      </c>
      <c r="J302" s="4"/>
      <c r="K302" s="4">
        <v>0.0</v>
      </c>
      <c r="L302" s="8" t="s">
        <v>409</v>
      </c>
    </row>
    <row r="303">
      <c r="A303" s="4" t="s">
        <v>6</v>
      </c>
      <c r="B303" s="4" t="s">
        <v>521</v>
      </c>
      <c r="C303" s="4" t="s">
        <v>77</v>
      </c>
      <c r="D303" s="4"/>
      <c r="E303" s="4">
        <v>0.0</v>
      </c>
      <c r="F303" s="4" t="str">
        <f>IFERROR(__xludf.DUMMYFUNCTION("SPLIT(I303, "","")
"),"Infectious Diseases")</f>
        <v>Infectious Diseases</v>
      </c>
      <c r="G303" s="4"/>
      <c r="H303" s="4" t="s">
        <v>522</v>
      </c>
      <c r="I303" s="4" t="s">
        <v>64</v>
      </c>
      <c r="J303" s="4"/>
      <c r="K303" s="4">
        <v>0.0</v>
      </c>
      <c r="L303" s="8" t="s">
        <v>523</v>
      </c>
    </row>
    <row r="304">
      <c r="A304" s="4" t="s">
        <v>6</v>
      </c>
      <c r="B304" s="4" t="s">
        <v>568</v>
      </c>
      <c r="C304" s="4" t="s">
        <v>77</v>
      </c>
      <c r="D304" s="4"/>
      <c r="E304" s="4">
        <v>0.0</v>
      </c>
      <c r="F304" s="4" t="str">
        <f>IFERROR(__xludf.DUMMYFUNCTION("SPLIT(I304, "","")
"),"Infectious Diseases")</f>
        <v>Infectious Diseases</v>
      </c>
      <c r="G304" s="4"/>
      <c r="H304" s="4" t="s">
        <v>569</v>
      </c>
      <c r="I304" s="4" t="s">
        <v>64</v>
      </c>
      <c r="J304" s="4"/>
      <c r="K304" s="4">
        <v>0.0</v>
      </c>
      <c r="L304" s="8" t="s">
        <v>570</v>
      </c>
    </row>
    <row r="305">
      <c r="A305" s="4" t="s">
        <v>6</v>
      </c>
      <c r="B305" s="4" t="s">
        <v>625</v>
      </c>
      <c r="C305" s="4" t="s">
        <v>77</v>
      </c>
      <c r="D305" s="4"/>
      <c r="E305" s="4">
        <v>0.0</v>
      </c>
      <c r="F305" s="4" t="str">
        <f>IFERROR(__xludf.DUMMYFUNCTION("SPLIT(I305, "","")
"),"Infectious Diseases")</f>
        <v>Infectious Diseases</v>
      </c>
      <c r="G305" s="4"/>
      <c r="H305" s="4" t="s">
        <v>626</v>
      </c>
      <c r="I305" s="4" t="s">
        <v>64</v>
      </c>
      <c r="J305" s="4"/>
      <c r="K305" s="4">
        <v>0.0</v>
      </c>
      <c r="L305" s="8" t="s">
        <v>627</v>
      </c>
    </row>
    <row r="306">
      <c r="A306" s="4" t="s">
        <v>6</v>
      </c>
      <c r="B306" s="4" t="s">
        <v>189</v>
      </c>
      <c r="C306" s="4" t="s">
        <v>47</v>
      </c>
      <c r="D306" s="4"/>
      <c r="E306" s="4">
        <v>0.0</v>
      </c>
      <c r="F306" s="4" t="str">
        <f>IFERROR(__xludf.DUMMYFUNCTION("SPLIT(I306, "","")
"),"Infectious Diseases - HCV")</f>
        <v>Infectious Diseases - HCV</v>
      </c>
      <c r="G306" s="4"/>
      <c r="H306" s="4" t="s">
        <v>191</v>
      </c>
      <c r="I306" s="4" t="s">
        <v>190</v>
      </c>
      <c r="J306" s="4"/>
      <c r="K306" s="4">
        <v>0.0</v>
      </c>
      <c r="L306" s="8" t="s">
        <v>192</v>
      </c>
    </row>
    <row r="307">
      <c r="A307" s="4" t="s">
        <v>6</v>
      </c>
      <c r="B307" s="4" t="s">
        <v>273</v>
      </c>
      <c r="C307" s="4" t="s">
        <v>47</v>
      </c>
      <c r="D307" s="4"/>
      <c r="E307" s="4">
        <v>0.0</v>
      </c>
      <c r="F307" s="4" t="str">
        <f>IFERROR(__xludf.DUMMYFUNCTION("SPLIT(I307, "","")
"),"Infectious Diseases - HCV")</f>
        <v>Infectious Diseases - HCV</v>
      </c>
      <c r="G307" s="4"/>
      <c r="H307" s="4" t="s">
        <v>274</v>
      </c>
      <c r="I307" s="4" t="s">
        <v>190</v>
      </c>
      <c r="J307" s="4"/>
      <c r="K307" s="4">
        <v>0.0</v>
      </c>
      <c r="L307" s="8" t="s">
        <v>275</v>
      </c>
    </row>
    <row r="308">
      <c r="A308" s="4" t="s">
        <v>6</v>
      </c>
      <c r="B308" s="4" t="s">
        <v>681</v>
      </c>
      <c r="C308" s="4" t="s">
        <v>47</v>
      </c>
      <c r="D308" s="4"/>
      <c r="E308" s="4">
        <v>0.0</v>
      </c>
      <c r="F308" s="4" t="str">
        <f>IFERROR(__xludf.DUMMYFUNCTION("SPLIT(I308, "","")
"),"Infectious Diseases - HCV")</f>
        <v>Infectious Diseases - HCV</v>
      </c>
      <c r="G308" s="4"/>
      <c r="H308" s="4" t="s">
        <v>191</v>
      </c>
      <c r="I308" s="4" t="s">
        <v>190</v>
      </c>
      <c r="J308" s="4"/>
      <c r="K308" s="4">
        <v>0.0</v>
      </c>
      <c r="L308" s="8" t="s">
        <v>682</v>
      </c>
    </row>
    <row r="309">
      <c r="A309" s="4" t="s">
        <v>6</v>
      </c>
      <c r="B309" s="4" t="s">
        <v>250</v>
      </c>
      <c r="C309" s="4" t="s">
        <v>47</v>
      </c>
      <c r="D309" s="4"/>
      <c r="E309" s="4">
        <v>0.0</v>
      </c>
      <c r="F309" s="4" t="str">
        <f>IFERROR(__xludf.DUMMYFUNCTION("SPLIT(I309, "","")
"),"Infectious Diseases - HIV")</f>
        <v>Infectious Diseases - HIV</v>
      </c>
      <c r="G309" s="4"/>
      <c r="H309" s="4" t="s">
        <v>251</v>
      </c>
      <c r="I309" s="4" t="s">
        <v>48</v>
      </c>
      <c r="J309" s="4"/>
      <c r="K309" s="4">
        <v>0.0</v>
      </c>
      <c r="L309" s="8" t="s">
        <v>252</v>
      </c>
    </row>
    <row r="310">
      <c r="A310" s="4" t="s">
        <v>6</v>
      </c>
      <c r="B310" s="4" t="s">
        <v>546</v>
      </c>
      <c r="C310" s="4" t="s">
        <v>47</v>
      </c>
      <c r="D310" s="4"/>
      <c r="E310" s="4">
        <v>0.0</v>
      </c>
      <c r="F310" s="4" t="str">
        <f>IFERROR(__xludf.DUMMYFUNCTION("SPLIT(I310, "","")
"),"Infectious Diseases - HIV")</f>
        <v>Infectious Diseases - HIV</v>
      </c>
      <c r="G310" s="4"/>
      <c r="H310" s="4" t="s">
        <v>251</v>
      </c>
      <c r="I310" s="4" t="s">
        <v>48</v>
      </c>
      <c r="J310" s="4"/>
      <c r="K310" s="4">
        <v>0.0</v>
      </c>
      <c r="L310" s="8" t="s">
        <v>547</v>
      </c>
    </row>
    <row r="311">
      <c r="A311" s="4" t="s">
        <v>6</v>
      </c>
      <c r="B311" s="4" t="s">
        <v>595</v>
      </c>
      <c r="C311" s="4" t="s">
        <v>47</v>
      </c>
      <c r="D311" s="4"/>
      <c r="E311" s="4">
        <v>0.0</v>
      </c>
      <c r="F311" s="4" t="str">
        <f>IFERROR(__xludf.DUMMYFUNCTION("SPLIT(I311, "","")
"),"Infectious Diseases - HIV")</f>
        <v>Infectious Diseases - HIV</v>
      </c>
      <c r="G311" s="4"/>
      <c r="H311" s="4" t="s">
        <v>251</v>
      </c>
      <c r="I311" s="4" t="s">
        <v>48</v>
      </c>
      <c r="J311" s="4"/>
      <c r="K311" s="4">
        <v>0.0</v>
      </c>
      <c r="L311" s="8" t="s">
        <v>596</v>
      </c>
    </row>
    <row r="312">
      <c r="A312" s="4" t="s">
        <v>6</v>
      </c>
      <c r="B312" s="4" t="s">
        <v>650</v>
      </c>
      <c r="C312" s="4" t="s">
        <v>47</v>
      </c>
      <c r="D312" s="4"/>
      <c r="E312" s="4">
        <v>0.0</v>
      </c>
      <c r="F312" s="4" t="str">
        <f>IFERROR(__xludf.DUMMYFUNCTION("SPLIT(I312, "","")
"),"Infectious Diseases - HIV")</f>
        <v>Infectious Diseases - HIV</v>
      </c>
      <c r="G312" s="4"/>
      <c r="H312" s="4" t="s">
        <v>251</v>
      </c>
      <c r="I312" s="4" t="s">
        <v>48</v>
      </c>
      <c r="J312" s="4"/>
      <c r="K312" s="4">
        <v>0.0</v>
      </c>
      <c r="L312" s="8" t="s">
        <v>651</v>
      </c>
    </row>
    <row r="313">
      <c r="A313" s="4" t="s">
        <v>6</v>
      </c>
      <c r="B313" s="5" t="s">
        <v>116</v>
      </c>
      <c r="C313" s="6" t="str">
        <f>IFERROR(VLOOKUP(B313,Rankings!A:B,2,FALSE),"")</f>
        <v>HIGHLY LIKELY</v>
      </c>
      <c r="D313" s="6"/>
      <c r="E313" s="6">
        <v>0.0</v>
      </c>
      <c r="F313" s="4" t="str">
        <f>IFERROR(__xludf.DUMMYFUNCTION("SPLIT(I313, "","")
"),"Metabolic Disorders")</f>
        <v>Metabolic Disorders</v>
      </c>
      <c r="G313" s="4"/>
      <c r="H313" s="7" t="str">
        <f>IFERROR(VLOOKUP(B313,'Conditions Treated'!A:B,2,FALSE),"")</f>
        <v>Primary systemic carnitine deficiency, Inborn error of metabolism</v>
      </c>
      <c r="I313" s="4" t="s">
        <v>117</v>
      </c>
      <c r="J313" s="4"/>
      <c r="K313" s="4">
        <v>0.0</v>
      </c>
      <c r="L313" s="8" t="s">
        <v>118</v>
      </c>
    </row>
    <row r="314">
      <c r="A314" s="4" t="s">
        <v>6</v>
      </c>
      <c r="B314" s="5" t="s">
        <v>123</v>
      </c>
      <c r="C314" s="6" t="str">
        <f>IFERROR(VLOOKUP(B314,Rankings!A:B,2,FALSE),"")</f>
        <v>HIGHLY LIKELY</v>
      </c>
      <c r="D314" s="6"/>
      <c r="E314" s="6">
        <v>0.0</v>
      </c>
      <c r="F314" s="4" t="str">
        <f>IFERROR(__xludf.DUMMYFUNCTION("SPLIT(I314, "","")
"),"Metabolic Disorders")</f>
        <v>Metabolic Disorders</v>
      </c>
      <c r="G314" s="4"/>
      <c r="H314" s="7" t="str">
        <f>IFERROR(VLOOKUP(B314,'Conditions Treated'!A:B,2,FALSE),"")</f>
        <v>Bile acid synthesis disorders, Peroxisomal disorders</v>
      </c>
      <c r="I314" s="4" t="s">
        <v>117</v>
      </c>
      <c r="J314" s="4"/>
      <c r="K314" s="4">
        <v>0.0</v>
      </c>
      <c r="L314" s="8" t="s">
        <v>124</v>
      </c>
    </row>
    <row r="315">
      <c r="A315" s="4" t="s">
        <v>6</v>
      </c>
      <c r="B315" s="5" t="s">
        <v>164</v>
      </c>
      <c r="C315" s="6" t="str">
        <f>IFERROR(VLOOKUP(B315,Rankings!A:B,2,FALSE),"")</f>
        <v>HIGHLY LIKELY</v>
      </c>
      <c r="D315" s="6"/>
      <c r="E315" s="6">
        <v>0.0</v>
      </c>
      <c r="F315" s="4" t="str">
        <f>IFERROR(__xludf.DUMMYFUNCTION("SPLIT(I315, "","")
"),"Metabolic Disorders")</f>
        <v>Metabolic Disorders</v>
      </c>
      <c r="G315" s="4" t="str">
        <f>IFERROR(__xludf.DUMMYFUNCTION("""COMPUTED_VALUE""")," Infectious Disease - HIV")</f>
        <v> Infectious Disease - HIV</v>
      </c>
      <c r="H315" s="7" t="str">
        <f>IFERROR(VLOOKUP(B315,'Conditions Treated'!A:B,2,FALSE),"")</f>
        <v>Excess abdominal fat in HIV-infected adult patients with lipodystrophy</v>
      </c>
      <c r="I315" s="4" t="s">
        <v>1134</v>
      </c>
      <c r="J315" s="4"/>
      <c r="K315" s="4">
        <v>0.0</v>
      </c>
      <c r="L315" s="8" t="s">
        <v>165</v>
      </c>
    </row>
    <row r="316">
      <c r="A316" s="4" t="s">
        <v>6</v>
      </c>
      <c r="B316" s="5" t="s">
        <v>243</v>
      </c>
      <c r="C316" s="6" t="str">
        <f>IFERROR(VLOOKUP(B316,Rankings!A:B,2,FALSE),"")</f>
        <v>HIGHLY LIKELY</v>
      </c>
      <c r="D316" s="6"/>
      <c r="E316" s="6">
        <v>0.0</v>
      </c>
      <c r="F316" s="4" t="str">
        <f>IFERROR(__xludf.DUMMYFUNCTION("SPLIT(I316, "","")
"),"Metabolic Disorders")</f>
        <v>Metabolic Disorders</v>
      </c>
      <c r="G316" s="4"/>
      <c r="H316" s="7" t="str">
        <f>IFERROR(VLOOKUP(B316,'Conditions Treated'!A:B,2,FALSE),"")</f>
        <v>Short Bowel Syndrome</v>
      </c>
      <c r="I316" s="4" t="s">
        <v>117</v>
      </c>
      <c r="J316" s="4"/>
      <c r="K316" s="4">
        <v>0.0</v>
      </c>
      <c r="L316" s="8" t="s">
        <v>244</v>
      </c>
    </row>
    <row r="317">
      <c r="A317" s="4" t="s">
        <v>6</v>
      </c>
      <c r="B317" s="5" t="s">
        <v>405</v>
      </c>
      <c r="C317" s="6" t="str">
        <f>IFERROR(VLOOKUP(B317,Rankings!A:B,2,FALSE),"")</f>
        <v>HIGHLY LIKELY</v>
      </c>
      <c r="D317" s="6"/>
      <c r="E317" s="6">
        <v>0.0</v>
      </c>
      <c r="F317" s="4" t="str">
        <f>IFERROR(__xludf.DUMMYFUNCTION("SPLIT(I317, "","")
"),"Metabolic Disorders")</f>
        <v>Metabolic Disorders</v>
      </c>
      <c r="G317" s="4"/>
      <c r="H317" s="7" t="str">
        <f>IFERROR(VLOOKUP(B317,'Conditions Treated'!A:B,2,FALSE),"")</f>
        <v>Complications of leptin deficiency in patients with congenital or acquired generalized lipodystrophy</v>
      </c>
      <c r="I317" s="4" t="s">
        <v>117</v>
      </c>
      <c r="J317" s="4"/>
      <c r="K317" s="4">
        <v>0.0</v>
      </c>
      <c r="L317" s="8" t="s">
        <v>406</v>
      </c>
    </row>
    <row r="318">
      <c r="A318" s="4" t="s">
        <v>6</v>
      </c>
      <c r="B318" s="5" t="s">
        <v>56</v>
      </c>
      <c r="C318" s="6" t="str">
        <f>IFERROR(VLOOKUP(B318,Rankings!A:B,2,FALSE),"")</f>
        <v>HIGHLY LIKELY</v>
      </c>
      <c r="D318" s="6"/>
      <c r="E318" s="6">
        <v>0.0</v>
      </c>
      <c r="F318" s="4" t="str">
        <f>IFERROR(__xludf.DUMMYFUNCTION("SPLIT(I318, "","")
"),"Neurological Disorders")</f>
        <v>Neurological Disorders</v>
      </c>
      <c r="G318" s="4"/>
      <c r="H318" s="7" t="str">
        <f>IFERROR(VLOOKUP(B318,'Conditions Treated'!A:B,2,FALSE),"")</f>
        <v>Parkinson's disease</v>
      </c>
      <c r="I318" s="4" t="s">
        <v>57</v>
      </c>
      <c r="J318" s="4"/>
      <c r="K318" s="4">
        <v>0.0</v>
      </c>
      <c r="L318" s="8" t="s">
        <v>58</v>
      </c>
    </row>
    <row r="319">
      <c r="A319" s="4" t="s">
        <v>6</v>
      </c>
      <c r="B319" s="5" t="s">
        <v>72</v>
      </c>
      <c r="C319" s="6" t="str">
        <f>IFERROR(VLOOKUP(B319,Rankings!A:B,2,FALSE),"")</f>
        <v>HIGHLY LIKELY</v>
      </c>
      <c r="D319" s="6"/>
      <c r="E319" s="6">
        <v>0.0</v>
      </c>
      <c r="F319" s="4" t="str">
        <f>IFERROR(__xludf.DUMMYFUNCTION("SPLIT(I319, "","")
"),"Neurological Disorders")</f>
        <v>Neurological Disorders</v>
      </c>
      <c r="G319" s="4"/>
      <c r="H319" s="7" t="str">
        <f>IFERROR(VLOOKUP(B319,'Conditions Treated'!A:B,2,FALSE),"")</f>
        <v>Chorea associated with Huntington’s disease, Tardive dyskinesia</v>
      </c>
      <c r="I319" s="4" t="s">
        <v>57</v>
      </c>
      <c r="J319" s="4"/>
      <c r="K319" s="4">
        <v>0.0</v>
      </c>
      <c r="L319" s="8" t="s">
        <v>73</v>
      </c>
    </row>
    <row r="320">
      <c r="A320" s="4" t="s">
        <v>6</v>
      </c>
      <c r="B320" s="5" t="s">
        <v>158</v>
      </c>
      <c r="C320" s="6" t="str">
        <f>IFERROR(VLOOKUP(B320,Rankings!A:B,2,FALSE),"")</f>
        <v>HIGHLY LIKELY</v>
      </c>
      <c r="D320" s="6"/>
      <c r="E320" s="6">
        <v>0.0</v>
      </c>
      <c r="F320" s="4" t="str">
        <f>IFERROR(__xludf.DUMMYFUNCTION("SPLIT(I320, "","")
"),"Neurological Disorders")</f>
        <v>Neurological Disorders</v>
      </c>
      <c r="G320" s="4"/>
      <c r="H320" s="7" t="str">
        <f>IFERROR(VLOOKUP(B320,'Conditions Treated'!A:B,2,FALSE),"")</f>
        <v>Seizures associated with Dravet syndrome</v>
      </c>
      <c r="I320" s="4" t="s">
        <v>57</v>
      </c>
      <c r="J320" s="4"/>
      <c r="K320" s="4">
        <v>0.0</v>
      </c>
      <c r="L320" s="8" t="s">
        <v>159</v>
      </c>
    </row>
    <row r="321">
      <c r="A321" s="4" t="s">
        <v>6</v>
      </c>
      <c r="B321" s="5" t="s">
        <v>218</v>
      </c>
      <c r="C321" s="6" t="str">
        <f>IFERROR(VLOOKUP(B321,Rankings!A:B,2,FALSE),"")</f>
        <v>HIGHLY LIKELY</v>
      </c>
      <c r="D321" s="6"/>
      <c r="E321" s="6">
        <v>0.0</v>
      </c>
      <c r="F321" s="4" t="str">
        <f>IFERROR(__xludf.DUMMYFUNCTION("SPLIT(I321, "","")
"),"Neurological Disorders")</f>
        <v>Neurological Disorders</v>
      </c>
      <c r="G321" s="4"/>
      <c r="H321" s="7" t="str">
        <f>IFERROR(VLOOKUP(B321,'Conditions Treated'!A:B,2,FALSE),"")</f>
        <v>Seizures associated with Dravet syndrome and Lennox-Gastaut syndrome</v>
      </c>
      <c r="I321" s="4" t="s">
        <v>57</v>
      </c>
      <c r="J321" s="4"/>
      <c r="K321" s="4">
        <v>0.0</v>
      </c>
      <c r="L321" s="8" t="s">
        <v>219</v>
      </c>
    </row>
    <row r="322">
      <c r="A322" s="4" t="s">
        <v>6</v>
      </c>
      <c r="B322" s="5" t="s">
        <v>222</v>
      </c>
      <c r="C322" s="6" t="str">
        <f>IFERROR(VLOOKUP(B322,Rankings!A:B,2,FALSE),"")</f>
        <v>HIGHLY LIKELY</v>
      </c>
      <c r="D322" s="6"/>
      <c r="E322" s="6">
        <v>0.0</v>
      </c>
      <c r="F322" s="4" t="str">
        <f>IFERROR(__xludf.DUMMYFUNCTION("SPLIT(I322, "","")
"),"Neurological Disorders")</f>
        <v>Neurological Disorders</v>
      </c>
      <c r="G322" s="4"/>
      <c r="H322" s="7" t="str">
        <f>IFERROR(VLOOKUP(B322,'Conditions Treated'!A:B,2,FALSE),"")</f>
        <v>Lambert-Eaton myasthenic syndrome</v>
      </c>
      <c r="I322" s="4" t="s">
        <v>57</v>
      </c>
      <c r="J322" s="4"/>
      <c r="K322" s="4">
        <v>0.0</v>
      </c>
      <c r="L322" s="8" t="s">
        <v>223</v>
      </c>
    </row>
    <row r="323">
      <c r="A323" s="4" t="s">
        <v>6</v>
      </c>
      <c r="B323" s="5" t="s">
        <v>319</v>
      </c>
      <c r="C323" s="6" t="str">
        <f>IFERROR(VLOOKUP(B323,Rankings!A:B,2,FALSE),"")</f>
        <v>HIGHLY LIKELY</v>
      </c>
      <c r="D323" s="6"/>
      <c r="E323" s="6">
        <v>0.0</v>
      </c>
      <c r="F323" s="4" t="str">
        <f>IFERROR(__xludf.DUMMYFUNCTION("SPLIT(I323, "","")
"),"Neurological Disorders")</f>
        <v>Neurological Disorders</v>
      </c>
      <c r="G323" s="4"/>
      <c r="H323" s="7" t="str">
        <f>IFERROR(VLOOKUP(B323,'Conditions Treated'!A:B,2,FALSE),"")</f>
        <v>Tardive dyskinesia, Chorea associated with Huntington’s disease</v>
      </c>
      <c r="I323" s="4" t="s">
        <v>57</v>
      </c>
      <c r="J323" s="4"/>
      <c r="K323" s="4">
        <v>0.0</v>
      </c>
      <c r="L323" s="8" t="s">
        <v>320</v>
      </c>
    </row>
    <row r="324">
      <c r="A324" s="4" t="s">
        <v>6</v>
      </c>
      <c r="B324" s="5" t="s">
        <v>342</v>
      </c>
      <c r="C324" s="6" t="str">
        <f>IFERROR(VLOOKUP(B324,Rankings!A:B,2,FALSE),"")</f>
        <v>HIGHLY LIKELY</v>
      </c>
      <c r="D324" s="6"/>
      <c r="E324" s="6">
        <v>0.0</v>
      </c>
      <c r="F324" s="4" t="str">
        <f>IFERROR(__xludf.DUMMYFUNCTION("SPLIT(I324, "","")
"),"Neurological Disorders")</f>
        <v>Neurological Disorders</v>
      </c>
      <c r="G324" s="4"/>
      <c r="H324" s="7" t="str">
        <f>IFERROR(VLOOKUP(B324,'Conditions Treated'!A:B,2,FALSE),"")</f>
        <v>Primary hyperkalemic periodic paralysis, Primary hypokalemic periodic paralysis</v>
      </c>
      <c r="I324" s="4" t="s">
        <v>57</v>
      </c>
      <c r="J324" s="4"/>
      <c r="K324" s="4">
        <v>0.0</v>
      </c>
      <c r="L324" s="8" t="s">
        <v>343</v>
      </c>
    </row>
    <row r="325">
      <c r="A325" s="4" t="s">
        <v>6</v>
      </c>
      <c r="B325" s="5" t="s">
        <v>513</v>
      </c>
      <c r="C325" s="6" t="str">
        <f>IFERROR(VLOOKUP(B325,Rankings!A:B,2,FALSE),"")</f>
        <v>HIGHLY LIKELY</v>
      </c>
      <c r="D325" s="6"/>
      <c r="E325" s="6">
        <v>0.0</v>
      </c>
      <c r="F325" s="4" t="str">
        <f>IFERROR(__xludf.DUMMYFUNCTION("SPLIT(I325, "","")
"),"Neurological Disorders")</f>
        <v>Neurological Disorders</v>
      </c>
      <c r="G325" s="4"/>
      <c r="H325" s="7" t="str">
        <f>IFERROR(VLOOKUP(B325,'Conditions Treated'!A:B,2,FALSE),"")</f>
        <v>Amyotrophic lateral sclerosis</v>
      </c>
      <c r="I325" s="4" t="s">
        <v>57</v>
      </c>
      <c r="J325" s="4"/>
      <c r="K325" s="4">
        <v>0.0</v>
      </c>
      <c r="L325" s="8" t="s">
        <v>514</v>
      </c>
    </row>
    <row r="326">
      <c r="A326" s="4" t="s">
        <v>6</v>
      </c>
      <c r="B326" s="5" t="s">
        <v>550</v>
      </c>
      <c r="C326" s="6" t="str">
        <f>IFERROR(VLOOKUP(B326,Rankings!A:B,2,FALSE),"")</f>
        <v>LIKELY</v>
      </c>
      <c r="D326" s="6"/>
      <c r="E326" s="6">
        <v>0.0</v>
      </c>
      <c r="F326" s="4" t="str">
        <f>IFERROR(__xludf.DUMMYFUNCTION("SPLIT(I326, "","")
"),"Neurological Disorders")</f>
        <v>Neurological Disorders</v>
      </c>
      <c r="G326" s="4"/>
      <c r="H326" s="7" t="str">
        <f>IFERROR(VLOOKUP(B326,'Conditions Treated'!A:B,2,FALSE),"")</f>
        <v>Refractory Complex Partial Seizures, Infantile Spasms</v>
      </c>
      <c r="I326" s="4" t="s">
        <v>57</v>
      </c>
      <c r="J326" s="4"/>
      <c r="K326" s="4">
        <v>0.0</v>
      </c>
      <c r="L326" s="8" t="s">
        <v>551</v>
      </c>
    </row>
    <row r="327">
      <c r="A327" s="4" t="s">
        <v>6</v>
      </c>
      <c r="B327" s="5" t="s">
        <v>593</v>
      </c>
      <c r="C327" s="6" t="str">
        <f>IFERROR(VLOOKUP(B327,Rankings!A:B,2,FALSE),"")</f>
        <v>HIGHLY LIKELY</v>
      </c>
      <c r="D327" s="6"/>
      <c r="E327" s="6">
        <v>0.0</v>
      </c>
      <c r="F327" s="4" t="str">
        <f>IFERROR(__xludf.DUMMYFUNCTION("SPLIT(I327, "","")
"),"Neurological Disorders")</f>
        <v>Neurological Disorders</v>
      </c>
      <c r="G327" s="4"/>
      <c r="H327" s="7" t="str">
        <f>IFERROR(VLOOKUP(B327,'Conditions Treated'!A:B,2,FALSE),"")</f>
        <v>Lennox-Gastaut Syndrome</v>
      </c>
      <c r="I327" s="4" t="s">
        <v>57</v>
      </c>
      <c r="J327" s="4"/>
      <c r="K327" s="4">
        <v>0.0</v>
      </c>
      <c r="L327" s="8" t="s">
        <v>594</v>
      </c>
    </row>
    <row r="328">
      <c r="A328" s="4" t="s">
        <v>6</v>
      </c>
      <c r="B328" s="5" t="s">
        <v>700</v>
      </c>
      <c r="C328" s="6" t="str">
        <f>IFERROR(VLOOKUP(B328,Rankings!A:B,2,FALSE),"")</f>
        <v>HIGHLY LIKELY</v>
      </c>
      <c r="D328" s="6"/>
      <c r="E328" s="6">
        <v>0.0</v>
      </c>
      <c r="F328" s="4" t="str">
        <f>IFERROR(__xludf.DUMMYFUNCTION("SPLIT(I328, "","")
"),"Neurological Disorders")</f>
        <v>Neurological Disorders</v>
      </c>
      <c r="G328" s="4" t="str">
        <f>IFERROR(__xludf.DUMMYFUNCTION("""COMPUTED_VALUE""")," Dermatological Disorders")</f>
        <v> Dermatological Disorders</v>
      </c>
      <c r="H328" s="7" t="str">
        <f>IFERROR(VLOOKUP(B328,'Conditions Treated'!A:B,2,FALSE),"")</f>
        <v>Chronic sialorrhea, Upper limb spasticity, Cervical dystonia, Blepharospasm, Glabellar lines</v>
      </c>
      <c r="I328" s="4" t="s">
        <v>701</v>
      </c>
      <c r="J328" s="4"/>
      <c r="K328" s="4">
        <v>0.0</v>
      </c>
      <c r="L328" s="8" t="s">
        <v>702</v>
      </c>
    </row>
    <row r="329">
      <c r="A329" s="4" t="s">
        <v>6</v>
      </c>
      <c r="B329" s="5" t="s">
        <v>727</v>
      </c>
      <c r="C329" s="6" t="str">
        <f>IFERROR(VLOOKUP(B329,Rankings!A:B,2,FALSE),"")</f>
        <v>LIKELY</v>
      </c>
      <c r="D329" s="6"/>
      <c r="E329" s="6">
        <v>0.0</v>
      </c>
      <c r="F329" s="4" t="str">
        <f>IFERROR(__xludf.DUMMYFUNCTION("SPLIT(I329, "","")
"),"Neurological Disorders")</f>
        <v>Neurological Disorders</v>
      </c>
      <c r="G329" s="4"/>
      <c r="H329" s="7" t="str">
        <f>IFERROR(VLOOKUP(B329,'Conditions Treated'!A:B,2,FALSE),"")</f>
        <v>Partial seizures</v>
      </c>
      <c r="I329" s="4" t="s">
        <v>57</v>
      </c>
      <c r="J329" s="4"/>
      <c r="K329" s="4">
        <v>0.0</v>
      </c>
      <c r="L329" s="8" t="s">
        <v>728</v>
      </c>
    </row>
    <row r="330">
      <c r="A330" s="4" t="s">
        <v>6</v>
      </c>
      <c r="B330" s="5" t="s">
        <v>168</v>
      </c>
      <c r="C330" s="6" t="str">
        <f>IFERROR(VLOOKUP(B330,Rankings!A:B,2,FALSE),"")</f>
        <v>HIGHLY LIKELY</v>
      </c>
      <c r="D330" s="6"/>
      <c r="E330" s="6">
        <v>0.0</v>
      </c>
      <c r="F330" s="4" t="str">
        <f>IFERROR(__xludf.DUMMYFUNCTION("SPLIT(I330, "","")
"),"Nutritional Disorders")</f>
        <v>Nutritional Disorders</v>
      </c>
      <c r="G330" s="4"/>
      <c r="H330" s="7" t="str">
        <f>IFERROR(VLOOKUP(B330,'Conditions Treated'!A:B,2,FALSE),"")</f>
        <v>Total parenteral nutrition</v>
      </c>
      <c r="I330" s="4" t="s">
        <v>169</v>
      </c>
      <c r="J330" s="4"/>
      <c r="K330" s="4">
        <v>0.0</v>
      </c>
      <c r="L330" s="8" t="s">
        <v>170</v>
      </c>
    </row>
    <row r="331">
      <c r="A331" s="4" t="s">
        <v>6</v>
      </c>
      <c r="B331" s="5" t="s">
        <v>399</v>
      </c>
      <c r="C331" s="6" t="str">
        <f>IFERROR(VLOOKUP(B331,Rankings!A:B,2,FALSE),"")</f>
        <v>HIGHLY LIKELY</v>
      </c>
      <c r="D331" s="6"/>
      <c r="E331" s="6">
        <v>0.0</v>
      </c>
      <c r="F331" s="4" t="str">
        <f>IFERROR(__xludf.DUMMYFUNCTION("SPLIT(I331, "","")
"),"Nutritional Disorders")</f>
        <v>Nutritional Disorders</v>
      </c>
      <c r="G331" s="4"/>
      <c r="H331" s="7" t="str">
        <f>IFERROR(VLOOKUP(B331,'Conditions Treated'!A:B,2,FALSE),"")</f>
        <v>Total Parenteral Nutrition</v>
      </c>
      <c r="I331" s="4" t="s">
        <v>169</v>
      </c>
      <c r="J331" s="4"/>
      <c r="K331" s="4">
        <v>0.0</v>
      </c>
      <c r="L331" s="8" t="s">
        <v>400</v>
      </c>
    </row>
    <row r="332">
      <c r="A332" s="4" t="s">
        <v>6</v>
      </c>
      <c r="B332" s="5" t="s">
        <v>401</v>
      </c>
      <c r="C332" s="6" t="str">
        <f>IFERROR(VLOOKUP(B332,Rankings!A:B,2,FALSE),"")</f>
        <v>HIGHLY LIKELY</v>
      </c>
      <c r="D332" s="6"/>
      <c r="E332" s="6">
        <v>0.0</v>
      </c>
      <c r="F332" s="4" t="str">
        <f>IFERROR(__xludf.DUMMYFUNCTION("SPLIT(I332, "","")
"),"Nutritional Disorders")</f>
        <v>Nutritional Disorders</v>
      </c>
      <c r="G332" s="4"/>
      <c r="H332" s="7" t="str">
        <f>IFERROR(VLOOKUP(B332,'Conditions Treated'!A:B,2,FALSE),"")</f>
        <v>Total Parenteral Nutrition</v>
      </c>
      <c r="I332" s="4" t="s">
        <v>169</v>
      </c>
      <c r="J332" s="4"/>
      <c r="K332" s="4">
        <v>0.0</v>
      </c>
      <c r="L332" s="8" t="s">
        <v>402</v>
      </c>
    </row>
    <row r="333">
      <c r="A333" s="4" t="s">
        <v>6</v>
      </c>
      <c r="B333" s="5" t="s">
        <v>636</v>
      </c>
      <c r="C333" s="6" t="str">
        <f>IFERROR(VLOOKUP(B333,Rankings!A:B,2,FALSE),"")</f>
        <v>HIGHLY LIKELY</v>
      </c>
      <c r="D333" s="6"/>
      <c r="E333" s="6">
        <v>0.0</v>
      </c>
      <c r="F333" s="4" t="str">
        <f>IFERROR(__xludf.DUMMYFUNCTION("SPLIT(I333, "","")
"),"Nutritional Disorders")</f>
        <v>Nutritional Disorders</v>
      </c>
      <c r="G333" s="4"/>
      <c r="H333" s="7" t="str">
        <f>IFERROR(VLOOKUP(B333,'Conditions Treated'!A:B,2,FALSE),"")</f>
        <v>Parenteral nutrition</v>
      </c>
      <c r="I333" s="4" t="s">
        <v>169</v>
      </c>
      <c r="J333" s="4"/>
      <c r="K333" s="4">
        <v>0.0</v>
      </c>
      <c r="L333" s="8" t="s">
        <v>637</v>
      </c>
    </row>
    <row r="334">
      <c r="A334" s="4" t="s">
        <v>6</v>
      </c>
      <c r="B334" s="5" t="s">
        <v>303</v>
      </c>
      <c r="C334" s="6" t="str">
        <f>IFERROR(VLOOKUP(B334,Rankings!A:B,2,FALSE),"")</f>
        <v>HIGHLY LIKELY</v>
      </c>
      <c r="D334" s="6"/>
      <c r="E334" s="6">
        <v>0.0</v>
      </c>
      <c r="F334" s="4" t="str">
        <f>IFERROR(__xludf.DUMMYFUNCTION("SPLIT(I334, "","")
"),"Ophthalmic Disorders")</f>
        <v>Ophthalmic Disorders</v>
      </c>
      <c r="G334" s="4"/>
      <c r="H334" s="7" t="str">
        <f>IFERROR(VLOOKUP(B334,'Conditions Treated'!A:B,2,FALSE),"")</f>
        <v>Pain and inflammation associated with cataract surgery</v>
      </c>
      <c r="I334" s="4" t="s">
        <v>304</v>
      </c>
      <c r="J334" s="4"/>
      <c r="K334" s="4">
        <v>0.0</v>
      </c>
      <c r="L334" s="8" t="s">
        <v>305</v>
      </c>
    </row>
    <row r="335">
      <c r="A335" s="4" t="s">
        <v>6</v>
      </c>
      <c r="B335" s="5" t="s">
        <v>474</v>
      </c>
      <c r="C335" s="6" t="str">
        <f>IFERROR(VLOOKUP(B335,Rankings!A:B,2,FALSE),"")</f>
        <v>HIGHLY LIKELY</v>
      </c>
      <c r="D335" s="6"/>
      <c r="E335" s="6">
        <v>0.0</v>
      </c>
      <c r="F335" s="4" t="str">
        <f>IFERROR(__xludf.DUMMYFUNCTION("SPLIT(I335, "","")
"),"Ophthalmic Disorders")</f>
        <v>Ophthalmic Disorders</v>
      </c>
      <c r="G335" s="4"/>
      <c r="H335" s="7" t="str">
        <f>IFERROR(VLOOKUP(B335,'Conditions Treated'!A:B,2,FALSE),"")</f>
        <v>Neurotrophic keratitis</v>
      </c>
      <c r="I335" s="4" t="s">
        <v>304</v>
      </c>
      <c r="J335" s="4"/>
      <c r="K335" s="4">
        <v>0.0</v>
      </c>
      <c r="L335" s="8" t="s">
        <v>475</v>
      </c>
    </row>
    <row r="336">
      <c r="A336" s="4" t="s">
        <v>6</v>
      </c>
      <c r="B336" s="5" t="s">
        <v>245</v>
      </c>
      <c r="C336" s="6" t="str">
        <f>IFERROR(VLOOKUP(B336,Rankings!A:B,2,FALSE),"")</f>
        <v>UNLIKELY</v>
      </c>
      <c r="D336" s="6"/>
      <c r="E336" s="6">
        <v>0.0</v>
      </c>
      <c r="F336" s="4" t="str">
        <f>IFERROR(__xludf.DUMMYFUNCTION("SPLIT(I336, "","")
"),"Pain Management")</f>
        <v>Pain Management</v>
      </c>
      <c r="G336" s="4"/>
      <c r="H336" s="7" t="str">
        <f>IFERROR(VLOOKUP(B336,'Conditions Treated'!A:B,2,FALSE),"")</f>
        <v>Pain in osteoarthritis of the knee</v>
      </c>
      <c r="I336" s="4" t="s">
        <v>246</v>
      </c>
      <c r="J336" s="4"/>
      <c r="K336" s="4">
        <v>0.0</v>
      </c>
      <c r="L336" s="8" t="s">
        <v>247</v>
      </c>
    </row>
    <row r="337">
      <c r="A337" s="4" t="s">
        <v>6</v>
      </c>
      <c r="B337" s="5" t="s">
        <v>155</v>
      </c>
      <c r="C337" s="6" t="str">
        <f>IFERROR(VLOOKUP(B337,Rankings!A:B,2,FALSE),"")</f>
        <v>LIKELY</v>
      </c>
      <c r="D337" s="6"/>
      <c r="E337" s="6">
        <v>0.0</v>
      </c>
      <c r="F337" s="4" t="str">
        <f>IFERROR(__xludf.DUMMYFUNCTION("SPLIT(I337, "","")
"),"Psychiatric Disorders")</f>
        <v>Psychiatric Disorders</v>
      </c>
      <c r="G337" s="4"/>
      <c r="H337" s="7" t="str">
        <f>IFERROR(VLOOKUP(B337,'Conditions Treated'!A:B,2,FALSE),"")</f>
        <v>Narcolepsy, Attention Deficit Disorder with Hyperactivity</v>
      </c>
      <c r="I337" s="4" t="s">
        <v>156</v>
      </c>
      <c r="J337" s="4"/>
      <c r="K337" s="4">
        <v>0.0</v>
      </c>
      <c r="L337" s="8" t="s">
        <v>157</v>
      </c>
    </row>
    <row r="338">
      <c r="A338" s="4" t="s">
        <v>6</v>
      </c>
      <c r="B338" s="5" t="s">
        <v>199</v>
      </c>
      <c r="C338" s="6" t="str">
        <f>IFERROR(VLOOKUP(B338,Rankings!A:B,2,FALSE),"")</f>
        <v>HIGHLY LIKELY</v>
      </c>
      <c r="D338" s="6"/>
      <c r="E338" s="6">
        <v>0.0</v>
      </c>
      <c r="F338" s="4" t="str">
        <f>IFERROR(__xludf.DUMMYFUNCTION("SPLIT(I338, "","")
"),"Respiratory Disorders")</f>
        <v>Respiratory Disorders</v>
      </c>
      <c r="G338" s="4"/>
      <c r="H338" s="7" t="str">
        <f>IFERROR(VLOOKUP(B338,'Conditions Treated'!A:B,2,FALSE),"")</f>
        <v>Idiopathic pulmonary fibrosis</v>
      </c>
      <c r="I338" s="4" t="s">
        <v>200</v>
      </c>
      <c r="J338" s="4"/>
      <c r="K338" s="4">
        <v>0.0</v>
      </c>
      <c r="L338" s="8" t="s">
        <v>201</v>
      </c>
    </row>
    <row r="339">
      <c r="A339" s="4" t="s">
        <v>6</v>
      </c>
      <c r="B339" s="5" t="s">
        <v>446</v>
      </c>
      <c r="C339" s="6" t="str">
        <f>IFERROR(VLOOKUP(B339,Rankings!A:B,2,FALSE),"")</f>
        <v>HIGHLY LIKELY</v>
      </c>
      <c r="D339" s="6"/>
      <c r="E339" s="6">
        <v>0.0</v>
      </c>
      <c r="F339" s="4" t="str">
        <f>IFERROR(__xludf.DUMMYFUNCTION("SPLIT(I339, "","")
"),"Respiratory Disorders")</f>
        <v>Respiratory Disorders</v>
      </c>
      <c r="G339" s="4"/>
      <c r="H339" s="7" t="str">
        <f>IFERROR(VLOOKUP(B339,'Conditions Treated'!A:B,2,FALSE),"")</f>
        <v>Idiopathic pulmonary fibrosis, Chronic fibrosing interstitial lung diseases, Systemic sclerosis-associated interstitial lung disease</v>
      </c>
      <c r="I339" s="4" t="s">
        <v>200</v>
      </c>
      <c r="J339" s="4"/>
      <c r="K339" s="4">
        <v>0.0</v>
      </c>
      <c r="L339" s="8" t="s">
        <v>447</v>
      </c>
    </row>
    <row r="340">
      <c r="A340" s="4" t="s">
        <v>6</v>
      </c>
      <c r="B340" s="5" t="s">
        <v>282</v>
      </c>
      <c r="C340" s="6" t="str">
        <f>IFERROR(VLOOKUP(B340,Rankings!A:B,2,FALSE),"")</f>
        <v>HIGHLY LIKELY</v>
      </c>
      <c r="D340" s="6"/>
      <c r="E340" s="6">
        <v>0.0</v>
      </c>
      <c r="F340" s="4" t="str">
        <f>IFERROR(__xludf.DUMMYFUNCTION("SPLIT(I340, "","")
"),"Sleep Disorders")</f>
        <v>Sleep Disorders</v>
      </c>
      <c r="G340" s="4" t="str">
        <f>IFERROR(__xludf.DUMMYFUNCTION("""COMPUTED_VALUE""")," Genetic Disorders")</f>
        <v> Genetic Disorders</v>
      </c>
      <c r="H340" s="7" t="str">
        <f>IFERROR(VLOOKUP(B340,'Conditions Treated'!A:B,2,FALSE),"")</f>
        <v>Non-24-Hour Sleep-Wake Disorder, Nighttime sleep disturbances in Smith-Magenis Syndrome</v>
      </c>
      <c r="I340" s="4" t="s">
        <v>283</v>
      </c>
      <c r="J340" s="4"/>
      <c r="K340" s="4">
        <v>0.0</v>
      </c>
      <c r="L340" s="8" t="s">
        <v>284</v>
      </c>
    </row>
    <row r="341">
      <c r="A341" s="4" t="s">
        <v>6</v>
      </c>
      <c r="B341" s="5" t="s">
        <v>690</v>
      </c>
      <c r="C341" s="6" t="str">
        <f>IFERROR(VLOOKUP(B341,Rankings!A:B,2,FALSE),"")</f>
        <v>HIGHLY LIKELY</v>
      </c>
      <c r="D341" s="6"/>
      <c r="E341" s="6">
        <v>0.0</v>
      </c>
      <c r="F341" s="4" t="str">
        <f>IFERROR(__xludf.DUMMYFUNCTION("SPLIT(I341, "","")
"),"Sleep Disorders")</f>
        <v>Sleep Disorders</v>
      </c>
      <c r="G341" s="4"/>
      <c r="H341" s="7" t="str">
        <f>IFERROR(VLOOKUP(B341,'Conditions Treated'!A:B,2,FALSE),"")</f>
        <v>Narcolepsy, Idiopathic Hypersomnia</v>
      </c>
      <c r="I341" s="4" t="s">
        <v>691</v>
      </c>
      <c r="J341" s="4"/>
      <c r="K341" s="4">
        <v>0.0</v>
      </c>
      <c r="L341" s="8" t="s">
        <v>692</v>
      </c>
    </row>
    <row r="342">
      <c r="A342" s="4" t="s">
        <v>6</v>
      </c>
      <c r="B342" s="5" t="s">
        <v>713</v>
      </c>
      <c r="C342" s="6" t="str">
        <f>IFERROR(VLOOKUP(B342,Rankings!A:B,2,FALSE),"")</f>
        <v>HIGHLY LIKELY</v>
      </c>
      <c r="D342" s="6"/>
      <c r="E342" s="6">
        <v>0.0</v>
      </c>
      <c r="F342" s="4" t="str">
        <f>IFERROR(__xludf.DUMMYFUNCTION("SPLIT(I342, "","")
"),"Sleep Disorders")</f>
        <v>Sleep Disorders</v>
      </c>
      <c r="G342" s="4"/>
      <c r="H342" s="7" t="str">
        <f>IFERROR(VLOOKUP(B342,'Conditions Treated'!A:B,2,FALSE),"")</f>
        <v>Narcolepsy, Idiopathic Hypersomnia</v>
      </c>
      <c r="I342" s="4" t="s">
        <v>691</v>
      </c>
      <c r="J342" s="4"/>
      <c r="K342" s="4">
        <v>0.0</v>
      </c>
      <c r="L342" s="8" t="s">
        <v>714</v>
      </c>
    </row>
    <row r="343">
      <c r="A343" s="4" t="s">
        <v>6</v>
      </c>
      <c r="B343" s="5" t="s">
        <v>268</v>
      </c>
      <c r="C343" s="6" t="str">
        <f>IFERROR(VLOOKUP(B343,Rankings!A:B,2,FALSE),"")</f>
        <v>LIKELY</v>
      </c>
      <c r="D343" s="6"/>
      <c r="E343" s="6">
        <v>0.0</v>
      </c>
      <c r="F343" s="4" t="str">
        <f>IFERROR(__xludf.DUMMYFUNCTION("SPLIT(I343, "","")
"),"Wound Care")</f>
        <v>Wound Care</v>
      </c>
      <c r="G343" s="4"/>
      <c r="H343" s="7" t="str">
        <f>IFERROR(VLOOKUP(B343,'Conditions Treated'!A:B,2,FALSE),"")</f>
        <v>Acute and chronic wounds</v>
      </c>
      <c r="I343" s="4" t="s">
        <v>269</v>
      </c>
      <c r="J343" s="4"/>
      <c r="K343" s="4">
        <v>0.0</v>
      </c>
      <c r="L343" s="8" t="s">
        <v>270</v>
      </c>
    </row>
    <row r="344">
      <c r="A344" s="4" t="s">
        <v>6</v>
      </c>
      <c r="B344" s="5" t="s">
        <v>564</v>
      </c>
      <c r="C344" s="6" t="str">
        <f>IFERROR(VLOOKUP(B344,Rankings!A:B,2,FALSE),"")</f>
        <v>LIKELY</v>
      </c>
      <c r="D344" s="6"/>
      <c r="E344" s="6">
        <v>0.0</v>
      </c>
      <c r="F344" s="4" t="str">
        <f>IFERROR(__xludf.DUMMYFUNCTION("SPLIT(I344, "","")
"),"Wound Care")</f>
        <v>Wound Care</v>
      </c>
      <c r="G344" s="4"/>
      <c r="H344" s="7" t="str">
        <f>IFERROR(VLOOKUP(B344,'Conditions Treated'!A:B,2,FALSE),"")</f>
        <v>Wound sepsis in patients with burns</v>
      </c>
      <c r="I344" s="4" t="s">
        <v>269</v>
      </c>
      <c r="J344" s="4"/>
      <c r="K344" s="4">
        <v>0.0</v>
      </c>
      <c r="L344" s="8" t="s">
        <v>565</v>
      </c>
    </row>
    <row r="345">
      <c r="E345" s="7">
        <v>0.0</v>
      </c>
      <c r="K345" s="7">
        <v>0.0</v>
      </c>
      <c r="L345" s="8"/>
    </row>
    <row r="346">
      <c r="B346" s="5"/>
      <c r="C346" s="6"/>
      <c r="D346" s="6"/>
      <c r="E346" s="6">
        <v>0.0</v>
      </c>
      <c r="K346" s="7">
        <v>0.0</v>
      </c>
      <c r="L346" s="8"/>
    </row>
    <row r="347">
      <c r="B347" s="5"/>
      <c r="C347" s="6"/>
      <c r="D347" s="6"/>
      <c r="E347" s="6">
        <v>0.0</v>
      </c>
      <c r="K347" s="7">
        <v>0.0</v>
      </c>
      <c r="L347" s="8"/>
    </row>
    <row r="348">
      <c r="B348" s="5"/>
      <c r="C348" s="6"/>
      <c r="D348" s="6"/>
      <c r="E348" s="6">
        <v>0.0</v>
      </c>
      <c r="K348" s="7">
        <v>0.0</v>
      </c>
      <c r="L348" s="8"/>
    </row>
    <row r="349">
      <c r="B349" s="5"/>
      <c r="C349" s="6"/>
      <c r="D349" s="6"/>
      <c r="E349" s="6">
        <v>0.0</v>
      </c>
      <c r="K349" s="7">
        <v>0.0</v>
      </c>
      <c r="L349" s="8"/>
    </row>
    <row r="350">
      <c r="B350" s="5"/>
      <c r="C350" s="6"/>
      <c r="D350" s="6"/>
      <c r="E350" s="6">
        <v>0.0</v>
      </c>
      <c r="K350" s="7">
        <v>0.0</v>
      </c>
      <c r="L350" s="8"/>
    </row>
    <row r="351">
      <c r="B351" s="5"/>
      <c r="C351" s="6"/>
      <c r="D351" s="6"/>
      <c r="E351" s="6">
        <v>0.0</v>
      </c>
      <c r="K351" s="7">
        <v>0.0</v>
      </c>
      <c r="L351" s="8"/>
    </row>
    <row r="352">
      <c r="B352" s="5"/>
      <c r="C352" s="9"/>
      <c r="D352" s="9"/>
      <c r="E352" s="9">
        <v>0.0</v>
      </c>
      <c r="K352" s="7">
        <v>0.0</v>
      </c>
      <c r="L352" s="8"/>
    </row>
    <row r="353">
      <c r="B353" s="5"/>
      <c r="C353" s="6"/>
      <c r="D353" s="6"/>
      <c r="E353" s="6">
        <v>0.0</v>
      </c>
      <c r="K353" s="7">
        <v>0.0</v>
      </c>
      <c r="L353" s="8"/>
    </row>
    <row r="354">
      <c r="E354" s="7">
        <v>0.0</v>
      </c>
      <c r="K354" s="7">
        <v>0.0</v>
      </c>
      <c r="L354" s="8"/>
    </row>
    <row r="355">
      <c r="B355" s="5"/>
      <c r="C355" s="6"/>
      <c r="D355" s="6"/>
      <c r="E355" s="6">
        <v>0.0</v>
      </c>
      <c r="K355" s="7">
        <v>0.0</v>
      </c>
      <c r="L355" s="8"/>
    </row>
    <row r="356">
      <c r="B356" s="5"/>
      <c r="C356" s="6"/>
      <c r="D356" s="6"/>
      <c r="E356" s="6">
        <v>0.0</v>
      </c>
      <c r="K356" s="7">
        <v>0.0</v>
      </c>
      <c r="L356" s="8"/>
    </row>
    <row r="357">
      <c r="B357" s="5"/>
      <c r="C357" s="6"/>
      <c r="D357" s="6"/>
      <c r="E357" s="6">
        <v>0.0</v>
      </c>
      <c r="K357" s="7">
        <v>0.0</v>
      </c>
      <c r="L357" s="8"/>
    </row>
    <row r="358">
      <c r="B358" s="5"/>
      <c r="C358" s="6"/>
      <c r="D358" s="6"/>
      <c r="E358" s="6">
        <v>0.0</v>
      </c>
      <c r="K358" s="7">
        <v>0.0</v>
      </c>
      <c r="L358" s="8"/>
    </row>
    <row r="359">
      <c r="B359" s="5"/>
      <c r="C359" s="6"/>
      <c r="D359" s="6"/>
      <c r="E359" s="6">
        <v>0.0</v>
      </c>
      <c r="K359" s="7">
        <v>0.0</v>
      </c>
      <c r="L359" s="8"/>
    </row>
    <row r="360">
      <c r="B360" s="5"/>
      <c r="C360" s="6"/>
      <c r="D360" s="6"/>
      <c r="E360" s="6">
        <v>0.0</v>
      </c>
      <c r="K360" s="7">
        <v>0.0</v>
      </c>
      <c r="L360" s="8"/>
    </row>
    <row r="361">
      <c r="B361" s="5"/>
      <c r="C361" s="6"/>
      <c r="D361" s="6"/>
      <c r="E361" s="6">
        <v>0.0</v>
      </c>
      <c r="K361" s="7">
        <v>0.0</v>
      </c>
      <c r="L361" s="8"/>
    </row>
    <row r="362">
      <c r="B362" s="5"/>
      <c r="C362" s="6"/>
      <c r="D362" s="6"/>
      <c r="E362" s="6">
        <v>0.0</v>
      </c>
      <c r="K362" s="7">
        <v>0.0</v>
      </c>
      <c r="L362" s="8"/>
    </row>
    <row r="363">
      <c r="B363" s="5"/>
      <c r="C363" s="6"/>
      <c r="D363" s="6"/>
      <c r="E363" s="6">
        <v>0.0</v>
      </c>
      <c r="K363" s="7">
        <v>0.0</v>
      </c>
      <c r="L363" s="8"/>
    </row>
    <row r="364">
      <c r="B364" s="5"/>
      <c r="C364" s="6"/>
      <c r="D364" s="6"/>
      <c r="E364" s="6">
        <v>0.0</v>
      </c>
      <c r="K364" s="7">
        <v>0.0</v>
      </c>
      <c r="L364" s="8"/>
    </row>
    <row r="365">
      <c r="E365" s="7">
        <v>0.0</v>
      </c>
      <c r="K365" s="7">
        <v>0.0</v>
      </c>
      <c r="L365" s="8"/>
    </row>
    <row r="366">
      <c r="B366" s="5"/>
      <c r="C366" s="6"/>
      <c r="D366" s="6"/>
      <c r="E366" s="6">
        <v>0.0</v>
      </c>
      <c r="K366" s="7">
        <v>0.0</v>
      </c>
      <c r="L366" s="8"/>
    </row>
    <row r="367">
      <c r="B367" s="5"/>
      <c r="C367" s="6"/>
      <c r="D367" s="6"/>
      <c r="E367" s="6">
        <v>0.0</v>
      </c>
      <c r="K367" s="7">
        <v>0.0</v>
      </c>
      <c r="L367" s="8"/>
    </row>
    <row r="368">
      <c r="B368" s="5"/>
      <c r="C368" s="6"/>
      <c r="D368" s="6"/>
      <c r="E368" s="6">
        <v>0.0</v>
      </c>
      <c r="K368" s="7">
        <v>0.0</v>
      </c>
      <c r="L368" s="8"/>
    </row>
    <row r="369">
      <c r="B369" s="5"/>
      <c r="C369" s="6"/>
      <c r="D369" s="6"/>
      <c r="E369" s="6">
        <v>0.0</v>
      </c>
      <c r="K369" s="7">
        <v>0.0</v>
      </c>
      <c r="L369" s="8"/>
    </row>
    <row r="370">
      <c r="B370" s="5"/>
      <c r="C370" s="6"/>
      <c r="D370" s="6"/>
      <c r="E370" s="6">
        <v>0.0</v>
      </c>
      <c r="K370" s="7">
        <v>0.0</v>
      </c>
      <c r="L370" s="8"/>
    </row>
    <row r="371">
      <c r="B371" s="5"/>
      <c r="C371" s="6"/>
      <c r="D371" s="6"/>
      <c r="E371" s="6">
        <v>0.0</v>
      </c>
      <c r="K371" s="7">
        <v>0.0</v>
      </c>
      <c r="L371" s="8"/>
    </row>
    <row r="372">
      <c r="E372" s="7">
        <v>0.0</v>
      </c>
      <c r="K372" s="7">
        <v>0.0</v>
      </c>
      <c r="L372" s="8"/>
    </row>
    <row r="373">
      <c r="B373" s="5"/>
      <c r="C373" s="6"/>
      <c r="D373" s="6"/>
      <c r="E373" s="6">
        <v>0.0</v>
      </c>
      <c r="K373" s="7">
        <v>0.0</v>
      </c>
      <c r="L373" s="8"/>
    </row>
    <row r="374">
      <c r="B374" s="5"/>
      <c r="C374" s="6"/>
      <c r="D374" s="6"/>
      <c r="E374" s="6">
        <v>0.0</v>
      </c>
      <c r="K374" s="7">
        <v>0.0</v>
      </c>
      <c r="L374" s="8"/>
    </row>
    <row r="375">
      <c r="B375" s="5"/>
      <c r="C375" s="6"/>
      <c r="D375" s="6"/>
      <c r="E375" s="6">
        <v>0.0</v>
      </c>
      <c r="K375" s="7">
        <v>0.0</v>
      </c>
      <c r="L375" s="8"/>
    </row>
    <row r="376">
      <c r="B376" s="5"/>
      <c r="C376" s="6"/>
      <c r="D376" s="6"/>
      <c r="E376" s="6">
        <v>0.0</v>
      </c>
      <c r="K376" s="7">
        <v>0.0</v>
      </c>
      <c r="L376" s="8"/>
    </row>
    <row r="377">
      <c r="B377" s="5"/>
      <c r="C377" s="6"/>
      <c r="D377" s="6"/>
      <c r="E377" s="6">
        <v>0.0</v>
      </c>
      <c r="K377" s="7">
        <v>0.0</v>
      </c>
      <c r="L377" s="8"/>
    </row>
    <row r="378">
      <c r="B378" s="5"/>
      <c r="C378" s="6"/>
      <c r="D378" s="6"/>
      <c r="E378" s="6">
        <v>0.0</v>
      </c>
      <c r="K378" s="7">
        <v>0.0</v>
      </c>
      <c r="L378" s="8"/>
    </row>
    <row r="379">
      <c r="E379" s="7">
        <v>0.0</v>
      </c>
      <c r="K379" s="7">
        <v>0.0</v>
      </c>
      <c r="L379" s="8"/>
    </row>
    <row r="380">
      <c r="B380" s="5"/>
      <c r="C380" s="6"/>
      <c r="D380" s="6"/>
      <c r="E380" s="6">
        <v>0.0</v>
      </c>
      <c r="K380" s="7">
        <v>0.0</v>
      </c>
      <c r="L380" s="8"/>
    </row>
    <row r="381">
      <c r="B381" s="5"/>
      <c r="C381" s="6"/>
      <c r="D381" s="6"/>
      <c r="E381" s="6">
        <v>0.0</v>
      </c>
      <c r="K381" s="7">
        <v>0.0</v>
      </c>
      <c r="L381" s="8"/>
    </row>
    <row r="382">
      <c r="B382" s="5"/>
      <c r="C382" s="6"/>
      <c r="D382" s="6"/>
      <c r="E382" s="6">
        <v>0.0</v>
      </c>
      <c r="K382" s="7">
        <v>0.0</v>
      </c>
      <c r="L382" s="8"/>
    </row>
    <row r="383">
      <c r="B383" s="5"/>
      <c r="C383" s="6"/>
      <c r="D383" s="6"/>
      <c r="E383" s="6">
        <v>0.0</v>
      </c>
      <c r="K383" s="7">
        <v>0.0</v>
      </c>
      <c r="L383" s="8"/>
    </row>
    <row r="384">
      <c r="B384" s="5"/>
      <c r="C384" s="6"/>
      <c r="D384" s="6"/>
      <c r="E384" s="6">
        <v>0.0</v>
      </c>
      <c r="K384" s="7">
        <v>0.0</v>
      </c>
      <c r="L384" s="8"/>
    </row>
    <row r="385">
      <c r="B385" s="5"/>
      <c r="C385" s="6"/>
      <c r="D385" s="6"/>
      <c r="E385" s="6">
        <v>0.0</v>
      </c>
      <c r="K385" s="7">
        <v>0.0</v>
      </c>
      <c r="L385" s="8"/>
    </row>
    <row r="386">
      <c r="E386" s="7">
        <v>0.0</v>
      </c>
      <c r="K386" s="7">
        <v>0.0</v>
      </c>
      <c r="L386" s="8"/>
    </row>
    <row r="387">
      <c r="B387" s="5"/>
      <c r="C387" s="6"/>
      <c r="D387" s="6"/>
      <c r="E387" s="6">
        <v>0.0</v>
      </c>
      <c r="K387" s="7">
        <v>0.0</v>
      </c>
      <c r="L387" s="8"/>
    </row>
    <row r="388">
      <c r="B388" s="5"/>
      <c r="C388" s="6"/>
      <c r="D388" s="6"/>
      <c r="E388" s="6">
        <v>0.0</v>
      </c>
      <c r="K388" s="7">
        <v>0.0</v>
      </c>
      <c r="L388" s="8"/>
    </row>
    <row r="389">
      <c r="B389" s="5"/>
      <c r="C389" s="6"/>
      <c r="D389" s="6"/>
      <c r="E389" s="6">
        <v>0.0</v>
      </c>
      <c r="K389" s="7">
        <v>0.0</v>
      </c>
      <c r="L389" s="8"/>
    </row>
    <row r="390">
      <c r="B390" s="5"/>
      <c r="C390" s="6"/>
      <c r="D390" s="6"/>
      <c r="E390" s="6">
        <v>0.0</v>
      </c>
      <c r="K390" s="7">
        <v>0.0</v>
      </c>
      <c r="L390" s="8"/>
    </row>
    <row r="391">
      <c r="B391" s="5"/>
      <c r="C391" s="6"/>
      <c r="D391" s="6"/>
      <c r="E391" s="6">
        <v>0.0</v>
      </c>
      <c r="K391" s="7">
        <v>0.0</v>
      </c>
      <c r="L391" s="8"/>
    </row>
    <row r="392">
      <c r="B392" s="10"/>
      <c r="C392" s="6"/>
      <c r="D392" s="6"/>
      <c r="E392" s="6">
        <v>0.0</v>
      </c>
      <c r="K392" s="7">
        <v>0.0</v>
      </c>
      <c r="L392" s="10"/>
    </row>
    <row r="393">
      <c r="B393" s="10"/>
      <c r="C393" s="6"/>
      <c r="D393" s="6"/>
      <c r="E393" s="6">
        <v>0.0</v>
      </c>
      <c r="K393" s="7">
        <v>0.0</v>
      </c>
      <c r="L393" s="10"/>
    </row>
    <row r="394">
      <c r="B394" s="10"/>
      <c r="C394" s="6"/>
      <c r="D394" s="6"/>
      <c r="E394" s="6">
        <v>0.0</v>
      </c>
      <c r="K394" s="7">
        <v>0.0</v>
      </c>
      <c r="L394" s="10"/>
    </row>
    <row r="395">
      <c r="B395" s="10"/>
      <c r="C395" s="6"/>
      <c r="D395" s="6"/>
      <c r="E395" s="6">
        <v>0.0</v>
      </c>
      <c r="K395" s="7">
        <v>0.0</v>
      </c>
      <c r="L395" s="10"/>
    </row>
    <row r="396">
      <c r="B396" s="10"/>
      <c r="C396" s="6"/>
      <c r="D396" s="6"/>
      <c r="E396" s="6">
        <v>0.0</v>
      </c>
      <c r="K396" s="7">
        <v>0.0</v>
      </c>
      <c r="L396" s="10"/>
    </row>
    <row r="397">
      <c r="B397" s="10"/>
      <c r="C397" s="6"/>
      <c r="D397" s="6"/>
      <c r="E397" s="6">
        <v>0.0</v>
      </c>
      <c r="K397" s="7">
        <v>0.0</v>
      </c>
      <c r="L397" s="10"/>
    </row>
    <row r="398">
      <c r="E398" s="7">
        <v>0.0</v>
      </c>
      <c r="K398" s="7">
        <v>0.0</v>
      </c>
      <c r="L398" s="10"/>
    </row>
    <row r="399">
      <c r="B399" s="10"/>
      <c r="C399" s="6"/>
      <c r="D399" s="6"/>
      <c r="E399" s="6">
        <v>0.0</v>
      </c>
      <c r="K399" s="7">
        <v>0.0</v>
      </c>
      <c r="L399" s="10"/>
    </row>
    <row r="400">
      <c r="B400" s="10"/>
      <c r="C400" s="6"/>
      <c r="D400" s="6"/>
      <c r="E400" s="6">
        <v>0.0</v>
      </c>
      <c r="K400" s="7">
        <v>0.0</v>
      </c>
      <c r="L400" s="10"/>
    </row>
    <row r="401">
      <c r="B401" s="10"/>
      <c r="C401" s="6"/>
      <c r="D401" s="6"/>
      <c r="E401" s="6">
        <v>0.0</v>
      </c>
      <c r="K401" s="7">
        <v>0.0</v>
      </c>
      <c r="L401" s="10"/>
    </row>
    <row r="402">
      <c r="B402" s="10"/>
      <c r="C402" s="6"/>
      <c r="D402" s="6"/>
      <c r="E402" s="6">
        <v>0.0</v>
      </c>
      <c r="K402" s="7">
        <v>0.0</v>
      </c>
      <c r="L402" s="10"/>
    </row>
    <row r="403">
      <c r="B403" s="10"/>
      <c r="C403" s="6"/>
      <c r="D403" s="6"/>
      <c r="E403" s="6">
        <v>0.0</v>
      </c>
      <c r="K403" s="7">
        <v>0.0</v>
      </c>
      <c r="L403" s="10"/>
    </row>
    <row r="404">
      <c r="E404" s="7">
        <v>0.0</v>
      </c>
      <c r="K404" s="7">
        <v>0.0</v>
      </c>
      <c r="L404" s="10"/>
    </row>
    <row r="405">
      <c r="B405" s="10"/>
      <c r="C405" s="6"/>
      <c r="D405" s="6"/>
      <c r="E405" s="6">
        <v>0.0</v>
      </c>
      <c r="K405" s="7">
        <v>0.0</v>
      </c>
      <c r="L405" s="10"/>
    </row>
    <row r="406">
      <c r="E406" s="7">
        <v>0.0</v>
      </c>
      <c r="K406" s="7">
        <v>0.0</v>
      </c>
      <c r="L406" s="10"/>
    </row>
    <row r="407">
      <c r="B407" s="10"/>
      <c r="C407" s="6"/>
      <c r="D407" s="6"/>
      <c r="E407" s="6">
        <v>0.0</v>
      </c>
      <c r="K407" s="7">
        <v>0.0</v>
      </c>
      <c r="L407" s="10"/>
    </row>
    <row r="408">
      <c r="B408" s="10"/>
      <c r="C408" s="6"/>
      <c r="D408" s="6"/>
      <c r="E408" s="6">
        <v>0.0</v>
      </c>
      <c r="K408" s="7">
        <v>0.0</v>
      </c>
      <c r="L408" s="10"/>
    </row>
    <row r="409">
      <c r="B409" s="10"/>
      <c r="C409" s="6"/>
      <c r="D409" s="6"/>
      <c r="E409" s="6">
        <v>0.0</v>
      </c>
      <c r="K409" s="7">
        <v>0.0</v>
      </c>
      <c r="L409" s="10"/>
    </row>
    <row r="410">
      <c r="B410" s="10"/>
      <c r="C410" s="6"/>
      <c r="D410" s="6"/>
      <c r="E410" s="6">
        <v>0.0</v>
      </c>
      <c r="K410" s="7">
        <v>0.0</v>
      </c>
      <c r="L410" s="10"/>
    </row>
    <row r="411">
      <c r="B411" s="10"/>
      <c r="C411" s="6"/>
      <c r="D411" s="6"/>
      <c r="E411" s="6">
        <v>0.0</v>
      </c>
      <c r="K411" s="7">
        <v>0.0</v>
      </c>
      <c r="L411" s="10"/>
    </row>
    <row r="412">
      <c r="B412" s="10"/>
      <c r="C412" s="6"/>
      <c r="D412" s="6"/>
      <c r="E412" s="6">
        <v>0.0</v>
      </c>
      <c r="K412" s="7">
        <v>0.0</v>
      </c>
      <c r="L412" s="10"/>
    </row>
    <row r="413">
      <c r="B413" s="10"/>
      <c r="C413" s="6"/>
      <c r="D413" s="6"/>
      <c r="E413" s="6">
        <v>0.0</v>
      </c>
      <c r="K413" s="7">
        <v>0.0</v>
      </c>
      <c r="L413" s="10"/>
    </row>
    <row r="414">
      <c r="B414" s="10"/>
      <c r="C414" s="6"/>
      <c r="D414" s="6"/>
      <c r="E414" s="6">
        <v>0.0</v>
      </c>
      <c r="K414" s="7">
        <v>0.0</v>
      </c>
      <c r="L414" s="10"/>
    </row>
    <row r="415">
      <c r="B415" s="10"/>
      <c r="C415" s="6"/>
      <c r="D415" s="6"/>
      <c r="E415" s="6">
        <v>0.0</v>
      </c>
      <c r="K415" s="7">
        <v>0.0</v>
      </c>
      <c r="L415" s="10"/>
    </row>
    <row r="416">
      <c r="B416" s="10"/>
      <c r="C416" s="6"/>
      <c r="D416" s="6"/>
      <c r="E416" s="6">
        <v>0.0</v>
      </c>
      <c r="K416" s="7">
        <v>0.0</v>
      </c>
      <c r="L416" s="10"/>
    </row>
    <row r="417">
      <c r="B417" s="10"/>
      <c r="C417" s="6"/>
      <c r="D417" s="6"/>
      <c r="E417" s="6">
        <v>0.0</v>
      </c>
      <c r="K417" s="7">
        <v>0.0</v>
      </c>
      <c r="L417" s="10"/>
    </row>
    <row r="418">
      <c r="B418" s="10"/>
      <c r="C418" s="6"/>
      <c r="D418" s="6"/>
      <c r="E418" s="6">
        <v>0.0</v>
      </c>
      <c r="K418" s="7">
        <v>0.0</v>
      </c>
      <c r="L418" s="10"/>
    </row>
    <row r="419">
      <c r="B419" s="10"/>
      <c r="C419" s="6"/>
      <c r="D419" s="6"/>
      <c r="E419" s="6">
        <v>0.0</v>
      </c>
      <c r="K419" s="7">
        <v>0.0</v>
      </c>
      <c r="L419" s="10"/>
    </row>
    <row r="420">
      <c r="E420" s="7">
        <v>0.0</v>
      </c>
      <c r="K420" s="7">
        <v>0.0</v>
      </c>
      <c r="L420" s="10"/>
    </row>
    <row r="421">
      <c r="B421" s="10"/>
      <c r="C421" s="6"/>
      <c r="D421" s="6"/>
      <c r="E421" s="6">
        <v>0.0</v>
      </c>
      <c r="K421" s="7">
        <v>0.0</v>
      </c>
      <c r="L421" s="10"/>
    </row>
    <row r="422">
      <c r="B422" s="10"/>
      <c r="C422" s="6"/>
      <c r="D422" s="6"/>
      <c r="E422" s="6">
        <v>0.0</v>
      </c>
      <c r="K422" s="7">
        <v>0.0</v>
      </c>
      <c r="L422" s="10"/>
    </row>
    <row r="423">
      <c r="B423" s="10"/>
      <c r="C423" s="6"/>
      <c r="D423" s="6"/>
      <c r="E423" s="6">
        <v>0.0</v>
      </c>
      <c r="K423" s="7">
        <v>0.0</v>
      </c>
      <c r="L423" s="10"/>
    </row>
    <row r="424">
      <c r="B424" s="10"/>
      <c r="C424" s="6"/>
      <c r="D424" s="6"/>
      <c r="E424" s="6">
        <v>0.0</v>
      </c>
      <c r="K424" s="7">
        <v>0.0</v>
      </c>
      <c r="L424" s="10"/>
    </row>
    <row r="425">
      <c r="B425" s="10"/>
      <c r="C425" s="6"/>
      <c r="D425" s="6"/>
      <c r="E425" s="6">
        <v>0.0</v>
      </c>
      <c r="K425" s="7">
        <v>0.0</v>
      </c>
      <c r="L425" s="10"/>
    </row>
    <row r="426">
      <c r="B426" s="10"/>
      <c r="C426" s="6"/>
      <c r="D426" s="6"/>
      <c r="E426" s="6">
        <v>0.0</v>
      </c>
      <c r="K426" s="7">
        <v>0.0</v>
      </c>
      <c r="L426" s="10"/>
    </row>
    <row r="427">
      <c r="B427" s="10"/>
      <c r="C427" s="6"/>
      <c r="D427" s="6"/>
      <c r="E427" s="6">
        <v>0.0</v>
      </c>
      <c r="K427" s="7">
        <v>0.0</v>
      </c>
      <c r="L427" s="10"/>
    </row>
    <row r="428">
      <c r="B428" s="10"/>
      <c r="C428" s="6"/>
      <c r="D428" s="6"/>
      <c r="E428" s="6">
        <v>0.0</v>
      </c>
      <c r="K428" s="7">
        <v>0.0</v>
      </c>
      <c r="L428" s="10"/>
    </row>
    <row r="429">
      <c r="B429" s="10"/>
      <c r="C429" s="6"/>
      <c r="D429" s="6"/>
      <c r="E429" s="6">
        <v>0.0</v>
      </c>
      <c r="K429" s="7">
        <v>0.0</v>
      </c>
      <c r="L429" s="10"/>
    </row>
    <row r="430">
      <c r="B430" s="10"/>
      <c r="C430" s="6"/>
      <c r="D430" s="6"/>
      <c r="E430" s="6">
        <v>0.0</v>
      </c>
      <c r="K430" s="7">
        <v>0.0</v>
      </c>
      <c r="L430" s="10"/>
    </row>
    <row r="431">
      <c r="B431" s="10"/>
      <c r="C431" s="6"/>
      <c r="D431" s="6"/>
      <c r="E431" s="6">
        <v>0.0</v>
      </c>
      <c r="K431" s="7">
        <v>0.0</v>
      </c>
      <c r="L431" s="10"/>
    </row>
    <row r="432">
      <c r="E432" s="7">
        <v>0.0</v>
      </c>
      <c r="K432" s="7">
        <v>0.0</v>
      </c>
      <c r="L432" s="10"/>
    </row>
    <row r="433">
      <c r="B433" s="10"/>
      <c r="C433" s="6"/>
      <c r="D433" s="6"/>
      <c r="E433" s="6">
        <v>0.0</v>
      </c>
      <c r="K433" s="7">
        <v>0.0</v>
      </c>
      <c r="L433" s="10"/>
    </row>
    <row r="434">
      <c r="B434" s="10"/>
      <c r="C434" s="6"/>
      <c r="D434" s="6"/>
      <c r="E434" s="6">
        <v>0.0</v>
      </c>
      <c r="K434" s="7">
        <v>0.0</v>
      </c>
      <c r="L434" s="10"/>
    </row>
    <row r="435">
      <c r="B435" s="10"/>
      <c r="C435" s="6"/>
      <c r="D435" s="6"/>
      <c r="E435" s="6">
        <v>0.0</v>
      </c>
      <c r="K435" s="7">
        <v>0.0</v>
      </c>
      <c r="L435" s="10"/>
    </row>
    <row r="436">
      <c r="B436" s="10"/>
      <c r="C436" s="6"/>
      <c r="D436" s="6"/>
      <c r="E436" s="6">
        <v>0.0</v>
      </c>
      <c r="K436" s="7">
        <v>0.0</v>
      </c>
      <c r="L436" s="10"/>
    </row>
    <row r="437">
      <c r="E437" s="7">
        <v>0.0</v>
      </c>
      <c r="K437" s="7">
        <v>0.0</v>
      </c>
      <c r="L437" s="10"/>
    </row>
    <row r="438">
      <c r="B438" s="10"/>
      <c r="C438" s="6"/>
      <c r="D438" s="6"/>
      <c r="E438" s="6">
        <v>0.0</v>
      </c>
      <c r="K438" s="7">
        <v>0.0</v>
      </c>
      <c r="L438" s="10"/>
    </row>
    <row r="439">
      <c r="E439" s="7">
        <v>0.0</v>
      </c>
      <c r="K439" s="7">
        <v>0.0</v>
      </c>
      <c r="L439" s="10"/>
    </row>
    <row r="440">
      <c r="B440" s="10"/>
      <c r="C440" s="6"/>
      <c r="D440" s="6"/>
      <c r="E440" s="6">
        <v>0.0</v>
      </c>
      <c r="K440" s="7">
        <v>0.0</v>
      </c>
      <c r="L440" s="10"/>
    </row>
    <row r="441">
      <c r="B441" s="10"/>
      <c r="C441" s="6"/>
      <c r="D441" s="6"/>
      <c r="E441" s="6">
        <v>0.0</v>
      </c>
      <c r="K441" s="7">
        <v>0.0</v>
      </c>
      <c r="L441" s="10"/>
    </row>
    <row r="442">
      <c r="B442" s="10"/>
      <c r="C442" s="6"/>
      <c r="D442" s="6"/>
      <c r="E442" s="6">
        <v>0.0</v>
      </c>
      <c r="K442" s="7">
        <v>0.0</v>
      </c>
      <c r="L442" s="10"/>
    </row>
    <row r="443">
      <c r="B443" s="10"/>
      <c r="C443" s="6"/>
      <c r="D443" s="6"/>
      <c r="E443" s="6">
        <v>0.0</v>
      </c>
      <c r="K443" s="7">
        <v>0.0</v>
      </c>
      <c r="L443" s="10"/>
    </row>
    <row r="444">
      <c r="B444" s="10"/>
      <c r="C444" s="6"/>
      <c r="D444" s="6"/>
      <c r="E444" s="6">
        <v>0.0</v>
      </c>
      <c r="K444" s="7">
        <v>0.0</v>
      </c>
      <c r="L444" s="10"/>
    </row>
    <row r="445">
      <c r="E445" s="7">
        <v>0.0</v>
      </c>
      <c r="K445" s="7">
        <v>0.0</v>
      </c>
      <c r="L445" s="10"/>
    </row>
    <row r="446">
      <c r="E446" s="7">
        <v>0.0</v>
      </c>
      <c r="K446" s="7">
        <v>0.0</v>
      </c>
      <c r="L446" s="10"/>
    </row>
    <row r="447">
      <c r="B447" s="10"/>
      <c r="C447" s="6"/>
      <c r="D447" s="6"/>
      <c r="E447" s="6">
        <v>0.0</v>
      </c>
      <c r="K447" s="7">
        <v>0.0</v>
      </c>
      <c r="L447" s="10"/>
    </row>
    <row r="448">
      <c r="E448" s="7">
        <v>0.0</v>
      </c>
      <c r="K448" s="7">
        <v>0.0</v>
      </c>
      <c r="L448" s="10"/>
    </row>
    <row r="449">
      <c r="B449" s="10"/>
      <c r="C449" s="6"/>
      <c r="D449" s="6"/>
      <c r="E449" s="6">
        <v>0.0</v>
      </c>
      <c r="K449" s="7">
        <v>0.0</v>
      </c>
      <c r="L449" s="10"/>
    </row>
    <row r="450">
      <c r="B450" s="10"/>
      <c r="C450" s="6"/>
      <c r="D450" s="6"/>
      <c r="E450" s="6">
        <v>0.0</v>
      </c>
      <c r="K450" s="7">
        <v>0.0</v>
      </c>
      <c r="L450" s="10"/>
    </row>
    <row r="451">
      <c r="B451" s="10"/>
      <c r="C451" s="6"/>
      <c r="D451" s="6"/>
      <c r="E451" s="6">
        <v>0.0</v>
      </c>
      <c r="K451" s="7">
        <v>0.0</v>
      </c>
      <c r="L451" s="10"/>
    </row>
    <row r="452">
      <c r="B452" s="10"/>
      <c r="C452" s="6"/>
      <c r="D452" s="6"/>
      <c r="E452" s="6">
        <v>0.0</v>
      </c>
      <c r="K452" s="7">
        <v>0.0</v>
      </c>
      <c r="L452" s="10"/>
    </row>
    <row r="453">
      <c r="B453" s="10"/>
      <c r="C453" s="6"/>
      <c r="D453" s="6"/>
      <c r="E453" s="6">
        <v>0.0</v>
      </c>
      <c r="K453" s="7">
        <v>0.0</v>
      </c>
      <c r="L453" s="10"/>
    </row>
    <row r="454">
      <c r="B454" s="10"/>
      <c r="C454" s="6"/>
      <c r="D454" s="6"/>
      <c r="E454" s="6">
        <v>0.0</v>
      </c>
      <c r="K454" s="7">
        <v>0.0</v>
      </c>
      <c r="L454" s="10"/>
    </row>
    <row r="455">
      <c r="B455" s="10"/>
      <c r="C455" s="6"/>
      <c r="D455" s="6"/>
      <c r="E455" s="6">
        <v>0.0</v>
      </c>
      <c r="K455" s="7">
        <v>0.0</v>
      </c>
      <c r="L455" s="10"/>
    </row>
    <row r="456">
      <c r="B456" s="10"/>
      <c r="C456" s="6"/>
      <c r="D456" s="6"/>
      <c r="E456" s="6">
        <v>0.0</v>
      </c>
      <c r="K456" s="7">
        <v>0.0</v>
      </c>
      <c r="L456" s="10"/>
    </row>
    <row r="457">
      <c r="B457" s="10"/>
      <c r="C457" s="6"/>
      <c r="D457" s="6"/>
      <c r="E457" s="6">
        <v>0.0</v>
      </c>
      <c r="K457" s="7">
        <v>0.0</v>
      </c>
      <c r="L457" s="10"/>
    </row>
    <row r="458">
      <c r="B458" s="10"/>
      <c r="C458" s="6"/>
      <c r="D458" s="6"/>
      <c r="E458" s="6">
        <v>0.0</v>
      </c>
      <c r="K458" s="7">
        <v>0.0</v>
      </c>
      <c r="L458" s="10"/>
    </row>
    <row r="459">
      <c r="B459" s="10"/>
      <c r="C459" s="6"/>
      <c r="D459" s="6"/>
      <c r="E459" s="6">
        <v>0.0</v>
      </c>
      <c r="K459" s="7">
        <v>0.0</v>
      </c>
      <c r="L459" s="10"/>
    </row>
    <row r="460">
      <c r="B460" s="10"/>
      <c r="C460" s="6"/>
      <c r="D460" s="6"/>
      <c r="E460" s="6">
        <v>0.0</v>
      </c>
      <c r="K460" s="7">
        <v>0.0</v>
      </c>
      <c r="L460" s="10"/>
    </row>
    <row r="461">
      <c r="B461" s="10"/>
      <c r="C461" s="6"/>
      <c r="D461" s="6"/>
      <c r="E461" s="6">
        <v>0.0</v>
      </c>
      <c r="K461" s="7">
        <v>0.0</v>
      </c>
      <c r="L461" s="10"/>
    </row>
    <row r="462">
      <c r="B462" s="10"/>
      <c r="C462" s="6"/>
      <c r="D462" s="6"/>
      <c r="E462" s="6">
        <v>0.0</v>
      </c>
      <c r="K462" s="7">
        <v>0.0</v>
      </c>
      <c r="L462" s="10"/>
    </row>
    <row r="463">
      <c r="B463" s="10"/>
      <c r="C463" s="6"/>
      <c r="D463" s="6"/>
      <c r="E463" s="6">
        <v>0.0</v>
      </c>
      <c r="K463" s="7">
        <v>0.0</v>
      </c>
      <c r="L463" s="10"/>
    </row>
    <row r="464">
      <c r="B464" s="10"/>
      <c r="C464" s="6"/>
      <c r="D464" s="6"/>
      <c r="E464" s="6">
        <v>0.0</v>
      </c>
      <c r="K464" s="7">
        <v>0.0</v>
      </c>
      <c r="L464" s="10"/>
    </row>
    <row r="465">
      <c r="E465" s="7">
        <v>0.0</v>
      </c>
      <c r="K465" s="7">
        <v>0.0</v>
      </c>
      <c r="L465" s="10"/>
    </row>
    <row r="466">
      <c r="B466" s="10"/>
      <c r="C466" s="6"/>
      <c r="D466" s="6"/>
      <c r="E466" s="6">
        <v>0.0</v>
      </c>
      <c r="K466" s="7">
        <v>0.0</v>
      </c>
      <c r="L466" s="10"/>
    </row>
    <row r="467">
      <c r="B467" s="10"/>
      <c r="C467" s="6"/>
      <c r="D467" s="6"/>
      <c r="E467" s="6">
        <v>0.0</v>
      </c>
      <c r="K467" s="7">
        <v>0.0</v>
      </c>
      <c r="L467" s="10"/>
    </row>
    <row r="468">
      <c r="B468" s="10"/>
      <c r="C468" s="6"/>
      <c r="D468" s="6"/>
      <c r="E468" s="6">
        <v>0.0</v>
      </c>
      <c r="K468" s="7">
        <v>0.0</v>
      </c>
      <c r="L468" s="10"/>
    </row>
    <row r="469">
      <c r="B469" s="10"/>
      <c r="C469" s="6"/>
      <c r="D469" s="6"/>
      <c r="E469" s="6">
        <v>0.0</v>
      </c>
      <c r="K469" s="7">
        <v>0.0</v>
      </c>
      <c r="L469" s="10"/>
    </row>
    <row r="470">
      <c r="E470" s="7">
        <v>0.0</v>
      </c>
      <c r="K470" s="7">
        <v>0.0</v>
      </c>
      <c r="L470" s="10"/>
    </row>
    <row r="471">
      <c r="B471" s="10"/>
      <c r="C471" s="6"/>
      <c r="D471" s="6"/>
      <c r="E471" s="6">
        <v>0.0</v>
      </c>
      <c r="K471" s="7">
        <v>0.0</v>
      </c>
      <c r="L471" s="10"/>
    </row>
    <row r="472">
      <c r="B472" s="10"/>
      <c r="C472" s="6"/>
      <c r="D472" s="6"/>
      <c r="E472" s="6">
        <v>0.0</v>
      </c>
      <c r="K472" s="7">
        <v>0.0</v>
      </c>
      <c r="L472" s="10"/>
    </row>
    <row r="473">
      <c r="B473" s="10"/>
      <c r="C473" s="6"/>
      <c r="D473" s="6"/>
      <c r="E473" s="6">
        <v>0.0</v>
      </c>
      <c r="K473" s="7">
        <v>0.0</v>
      </c>
      <c r="L473" s="10"/>
    </row>
    <row r="474">
      <c r="B474" s="10"/>
      <c r="C474" s="6"/>
      <c r="D474" s="6"/>
      <c r="E474" s="6">
        <v>0.0</v>
      </c>
      <c r="K474" s="7">
        <v>0.0</v>
      </c>
      <c r="L474" s="10"/>
    </row>
    <row r="475">
      <c r="B475" s="10"/>
      <c r="C475" s="6"/>
      <c r="D475" s="6"/>
      <c r="E475" s="6">
        <v>0.0</v>
      </c>
      <c r="K475" s="7">
        <v>0.0</v>
      </c>
      <c r="L475" s="10"/>
    </row>
    <row r="476">
      <c r="B476" s="10"/>
      <c r="C476" s="6"/>
      <c r="D476" s="6"/>
      <c r="E476" s="6">
        <v>0.0</v>
      </c>
      <c r="K476" s="7">
        <v>0.0</v>
      </c>
      <c r="L476" s="10"/>
    </row>
    <row r="477">
      <c r="B477" s="10"/>
      <c r="C477" s="6"/>
      <c r="D477" s="6"/>
      <c r="E477" s="6">
        <v>0.0</v>
      </c>
      <c r="K477" s="7">
        <v>0.0</v>
      </c>
      <c r="L477" s="10"/>
    </row>
    <row r="478">
      <c r="B478" s="10"/>
      <c r="C478" s="6"/>
      <c r="D478" s="6"/>
      <c r="E478" s="6">
        <v>0.0</v>
      </c>
      <c r="K478" s="7">
        <v>0.0</v>
      </c>
      <c r="L478" s="10"/>
    </row>
    <row r="479">
      <c r="B479" s="10"/>
      <c r="C479" s="6"/>
      <c r="D479" s="6"/>
      <c r="E479" s="6">
        <v>0.0</v>
      </c>
      <c r="K479" s="7">
        <v>0.0</v>
      </c>
      <c r="L479" s="10"/>
    </row>
    <row r="480">
      <c r="B480" s="10"/>
      <c r="C480" s="6"/>
      <c r="D480" s="6"/>
      <c r="E480" s="6">
        <v>0.0</v>
      </c>
      <c r="K480" s="7">
        <v>0.0</v>
      </c>
      <c r="L480" s="10"/>
    </row>
    <row r="481">
      <c r="B481" s="10"/>
      <c r="C481" s="6"/>
      <c r="D481" s="6"/>
      <c r="E481" s="6">
        <v>0.0</v>
      </c>
      <c r="K481" s="7">
        <v>0.0</v>
      </c>
      <c r="L481" s="10"/>
    </row>
    <row r="482">
      <c r="B482" s="10"/>
      <c r="C482" s="6"/>
      <c r="D482" s="6"/>
      <c r="E482" s="6">
        <v>0.0</v>
      </c>
      <c r="K482" s="7">
        <v>0.0</v>
      </c>
      <c r="L482" s="10"/>
    </row>
    <row r="483">
      <c r="B483" s="10"/>
      <c r="C483" s="6"/>
      <c r="D483" s="6"/>
      <c r="E483" s="6">
        <v>0.0</v>
      </c>
      <c r="K483" s="7">
        <v>0.0</v>
      </c>
      <c r="L483" s="10"/>
    </row>
    <row r="484">
      <c r="B484" s="10"/>
      <c r="C484" s="6"/>
      <c r="D484" s="6"/>
      <c r="E484" s="6">
        <v>0.0</v>
      </c>
      <c r="K484" s="7">
        <v>0.0</v>
      </c>
      <c r="L484" s="10"/>
    </row>
    <row r="485">
      <c r="B485" s="10"/>
      <c r="C485" s="6"/>
      <c r="D485" s="6"/>
      <c r="E485" s="6">
        <v>0.0</v>
      </c>
      <c r="K485" s="7">
        <v>0.0</v>
      </c>
      <c r="L485" s="10"/>
    </row>
    <row r="486">
      <c r="B486" s="10"/>
      <c r="C486" s="6"/>
      <c r="D486" s="6"/>
      <c r="E486" s="6">
        <v>0.0</v>
      </c>
      <c r="K486" s="7">
        <v>0.0</v>
      </c>
      <c r="L486" s="10"/>
    </row>
    <row r="487">
      <c r="B487" s="10"/>
      <c r="C487" s="6"/>
      <c r="D487" s="6"/>
      <c r="E487" s="6">
        <v>0.0</v>
      </c>
      <c r="K487" s="7">
        <v>0.0</v>
      </c>
      <c r="L487" s="10"/>
    </row>
    <row r="488">
      <c r="B488" s="10"/>
      <c r="C488" s="6"/>
      <c r="D488" s="6"/>
      <c r="E488" s="6">
        <v>0.0</v>
      </c>
      <c r="K488" s="7">
        <v>0.0</v>
      </c>
      <c r="L488" s="10"/>
    </row>
    <row r="489">
      <c r="B489" s="10"/>
      <c r="C489" s="6"/>
      <c r="D489" s="6"/>
      <c r="E489" s="6">
        <v>0.0</v>
      </c>
      <c r="K489" s="7">
        <v>0.0</v>
      </c>
      <c r="L489" s="10"/>
    </row>
    <row r="490">
      <c r="B490" s="10"/>
      <c r="C490" s="6"/>
      <c r="D490" s="6"/>
      <c r="E490" s="6">
        <v>0.0</v>
      </c>
      <c r="K490" s="7">
        <v>0.0</v>
      </c>
      <c r="L490" s="10"/>
    </row>
    <row r="491">
      <c r="B491" s="10"/>
      <c r="C491" s="6"/>
      <c r="D491" s="6"/>
      <c r="E491" s="6">
        <v>0.0</v>
      </c>
      <c r="K491" s="7">
        <v>0.0</v>
      </c>
      <c r="L491" s="10"/>
    </row>
    <row r="492">
      <c r="E492" s="7">
        <v>0.0</v>
      </c>
      <c r="K492" s="7">
        <v>0.0</v>
      </c>
      <c r="L492" s="10"/>
    </row>
    <row r="493">
      <c r="B493" s="10"/>
      <c r="C493" s="6"/>
      <c r="D493" s="6"/>
      <c r="E493" s="6">
        <v>0.0</v>
      </c>
      <c r="K493" s="7">
        <v>0.0</v>
      </c>
      <c r="L493" s="10"/>
    </row>
    <row r="494">
      <c r="B494" s="10"/>
      <c r="C494" s="6"/>
      <c r="D494" s="6"/>
      <c r="E494" s="6">
        <v>0.0</v>
      </c>
      <c r="K494" s="7">
        <v>0.0</v>
      </c>
      <c r="L494" s="10"/>
    </row>
    <row r="495">
      <c r="B495" s="10"/>
      <c r="C495" s="6"/>
      <c r="D495" s="6"/>
      <c r="E495" s="6">
        <v>0.0</v>
      </c>
      <c r="K495" s="7">
        <v>0.0</v>
      </c>
      <c r="L495" s="10"/>
    </row>
    <row r="496">
      <c r="B496" s="10"/>
      <c r="C496" s="6"/>
      <c r="D496" s="6"/>
      <c r="E496" s="6">
        <v>0.0</v>
      </c>
      <c r="K496" s="7">
        <v>0.0</v>
      </c>
      <c r="L496" s="10"/>
    </row>
    <row r="497">
      <c r="B497" s="10"/>
      <c r="C497" s="6"/>
      <c r="D497" s="6"/>
      <c r="E497" s="6">
        <v>0.0</v>
      </c>
      <c r="K497" s="7">
        <v>0.0</v>
      </c>
      <c r="L497" s="10"/>
    </row>
    <row r="498">
      <c r="B498" s="10"/>
      <c r="C498" s="6"/>
      <c r="D498" s="6"/>
      <c r="E498" s="6">
        <v>0.0</v>
      </c>
      <c r="K498" s="7">
        <v>0.0</v>
      </c>
      <c r="L498" s="10"/>
    </row>
    <row r="499">
      <c r="E499" s="7">
        <v>0.0</v>
      </c>
      <c r="K499" s="7">
        <v>0.0</v>
      </c>
      <c r="L499" s="10"/>
    </row>
    <row r="500">
      <c r="B500" s="10"/>
      <c r="C500" s="6"/>
      <c r="D500" s="6"/>
      <c r="E500" s="6">
        <v>0.0</v>
      </c>
      <c r="K500" s="7">
        <v>0.0</v>
      </c>
      <c r="L500" s="10"/>
    </row>
    <row r="501">
      <c r="B501" s="10"/>
      <c r="C501" s="6"/>
      <c r="D501" s="6"/>
      <c r="E501" s="6">
        <v>0.0</v>
      </c>
      <c r="K501" s="7">
        <v>0.0</v>
      </c>
      <c r="L501" s="10"/>
    </row>
    <row r="502">
      <c r="B502" s="10"/>
      <c r="C502" s="6"/>
      <c r="D502" s="6"/>
      <c r="E502" s="6">
        <v>0.0</v>
      </c>
      <c r="K502" s="7">
        <v>0.0</v>
      </c>
      <c r="L502" s="10"/>
    </row>
    <row r="503">
      <c r="B503" s="10"/>
      <c r="C503" s="6"/>
      <c r="D503" s="6"/>
      <c r="E503" s="6">
        <v>0.0</v>
      </c>
      <c r="K503" s="7">
        <v>0.0</v>
      </c>
      <c r="L503" s="10"/>
    </row>
    <row r="504">
      <c r="B504" s="10"/>
      <c r="C504" s="6"/>
      <c r="D504" s="6"/>
      <c r="E504" s="6">
        <v>0.0</v>
      </c>
      <c r="K504" s="7">
        <v>0.0</v>
      </c>
      <c r="L504" s="10"/>
    </row>
    <row r="505">
      <c r="B505" s="10"/>
      <c r="C505" s="6"/>
      <c r="D505" s="6"/>
      <c r="E505" s="6">
        <v>0.0</v>
      </c>
      <c r="K505" s="7">
        <v>0.0</v>
      </c>
      <c r="L505" s="10"/>
    </row>
    <row r="506">
      <c r="B506" s="10"/>
      <c r="C506" s="6"/>
      <c r="D506" s="6"/>
      <c r="E506" s="6">
        <v>0.0</v>
      </c>
      <c r="K506" s="7">
        <v>0.0</v>
      </c>
      <c r="L506" s="10"/>
    </row>
    <row r="507">
      <c r="B507" s="10"/>
      <c r="C507" s="6"/>
      <c r="D507" s="6"/>
      <c r="E507" s="6">
        <v>0.0</v>
      </c>
      <c r="K507" s="7">
        <v>0.0</v>
      </c>
      <c r="L507" s="10"/>
    </row>
    <row r="508">
      <c r="B508" s="10"/>
      <c r="C508" s="6"/>
      <c r="D508" s="6"/>
      <c r="E508" s="6">
        <v>0.0</v>
      </c>
      <c r="K508" s="7">
        <v>0.0</v>
      </c>
      <c r="L508" s="10"/>
    </row>
    <row r="509">
      <c r="B509" s="10"/>
      <c r="C509" s="6"/>
      <c r="D509" s="6"/>
      <c r="E509" s="6">
        <v>0.0</v>
      </c>
      <c r="K509" s="7">
        <v>0.0</v>
      </c>
      <c r="L509" s="10"/>
    </row>
    <row r="510">
      <c r="B510" s="10"/>
      <c r="C510" s="6"/>
      <c r="D510" s="6"/>
      <c r="E510" s="6">
        <v>0.0</v>
      </c>
      <c r="K510" s="7">
        <v>0.0</v>
      </c>
      <c r="L510" s="10"/>
    </row>
    <row r="511">
      <c r="E511" s="7">
        <v>0.0</v>
      </c>
      <c r="K511" s="7">
        <v>0.0</v>
      </c>
      <c r="L511" s="10"/>
    </row>
    <row r="512">
      <c r="B512" s="10"/>
      <c r="C512" s="6"/>
      <c r="D512" s="6"/>
      <c r="E512" s="6">
        <v>0.0</v>
      </c>
      <c r="K512" s="7">
        <v>0.0</v>
      </c>
      <c r="L512" s="10"/>
    </row>
    <row r="513">
      <c r="B513" s="10"/>
      <c r="C513" s="6"/>
      <c r="D513" s="6"/>
      <c r="E513" s="6">
        <v>0.0</v>
      </c>
      <c r="K513" s="7">
        <v>0.0</v>
      </c>
      <c r="L513" s="10"/>
    </row>
    <row r="514">
      <c r="B514" s="10"/>
      <c r="C514" s="6"/>
      <c r="D514" s="6"/>
      <c r="E514" s="6">
        <v>0.0</v>
      </c>
      <c r="K514" s="7">
        <v>0.0</v>
      </c>
      <c r="L514" s="10"/>
    </row>
    <row r="515">
      <c r="B515" s="10"/>
      <c r="C515" s="6"/>
      <c r="D515" s="6"/>
      <c r="E515" s="6">
        <v>0.0</v>
      </c>
      <c r="K515" s="7">
        <v>0.0</v>
      </c>
      <c r="L515" s="10"/>
    </row>
    <row r="516">
      <c r="B516" s="10"/>
      <c r="C516" s="6"/>
      <c r="D516" s="6"/>
      <c r="E516" s="6">
        <v>0.0</v>
      </c>
      <c r="K516" s="7">
        <v>0.0</v>
      </c>
      <c r="L516" s="10"/>
    </row>
    <row r="517">
      <c r="B517" s="10"/>
      <c r="C517" s="6"/>
      <c r="D517" s="6"/>
      <c r="E517" s="6">
        <v>0.0</v>
      </c>
      <c r="K517" s="7">
        <v>0.0</v>
      </c>
      <c r="L517" s="10"/>
    </row>
    <row r="518">
      <c r="B518" s="10"/>
      <c r="C518" s="6"/>
      <c r="D518" s="6"/>
      <c r="E518" s="6">
        <v>0.0</v>
      </c>
      <c r="K518" s="7">
        <v>0.0</v>
      </c>
      <c r="L518" s="10"/>
    </row>
    <row r="519">
      <c r="B519" s="10"/>
      <c r="C519" s="6"/>
      <c r="D519" s="6"/>
      <c r="E519" s="6">
        <v>0.0</v>
      </c>
      <c r="K519" s="7">
        <v>0.0</v>
      </c>
      <c r="L519" s="10"/>
    </row>
    <row r="520">
      <c r="B520" s="10"/>
      <c r="C520" s="6"/>
      <c r="D520" s="6"/>
      <c r="E520" s="6">
        <v>0.0</v>
      </c>
      <c r="K520" s="7">
        <v>0.0</v>
      </c>
      <c r="L520" s="10"/>
    </row>
    <row r="521">
      <c r="B521" s="10"/>
      <c r="C521" s="6"/>
      <c r="D521" s="6"/>
      <c r="E521" s="6">
        <v>0.0</v>
      </c>
      <c r="K521" s="7">
        <v>0.0</v>
      </c>
      <c r="L521" s="10"/>
    </row>
    <row r="522">
      <c r="B522" s="10"/>
      <c r="C522" s="6"/>
      <c r="D522" s="6"/>
      <c r="E522" s="6">
        <v>0.0</v>
      </c>
      <c r="K522" s="7">
        <v>0.0</v>
      </c>
      <c r="L522" s="10"/>
    </row>
    <row r="523">
      <c r="B523" s="10"/>
      <c r="C523" s="6"/>
      <c r="D523" s="6"/>
      <c r="E523" s="6">
        <v>0.0</v>
      </c>
      <c r="K523" s="7">
        <v>0.0</v>
      </c>
      <c r="L523" s="10"/>
    </row>
    <row r="524">
      <c r="B524" s="10"/>
      <c r="C524" s="6"/>
      <c r="D524" s="6"/>
      <c r="E524" s="6">
        <v>0.0</v>
      </c>
      <c r="K524" s="7">
        <v>0.0</v>
      </c>
      <c r="L524" s="10"/>
    </row>
    <row r="525">
      <c r="B525" s="10"/>
      <c r="C525" s="6"/>
      <c r="D525" s="6"/>
      <c r="E525" s="6">
        <v>0.0</v>
      </c>
      <c r="K525" s="7">
        <v>0.0</v>
      </c>
      <c r="L525" s="10"/>
    </row>
    <row r="526">
      <c r="B526" s="10"/>
      <c r="C526" s="6"/>
      <c r="D526" s="6"/>
      <c r="E526" s="6">
        <v>0.0</v>
      </c>
      <c r="K526" s="7">
        <v>0.0</v>
      </c>
      <c r="L526" s="10"/>
    </row>
    <row r="527">
      <c r="B527" s="10"/>
      <c r="C527" s="6"/>
      <c r="D527" s="6"/>
      <c r="E527" s="6">
        <v>0.0</v>
      </c>
      <c r="K527" s="7">
        <v>0.0</v>
      </c>
      <c r="L527" s="10"/>
    </row>
    <row r="528">
      <c r="B528" s="10"/>
      <c r="C528" s="6"/>
      <c r="D528" s="6"/>
      <c r="E528" s="6">
        <v>0.0</v>
      </c>
      <c r="K528" s="7">
        <v>0.0</v>
      </c>
      <c r="L528" s="10"/>
    </row>
    <row r="529">
      <c r="B529" s="10"/>
      <c r="C529" s="6"/>
      <c r="D529" s="6"/>
      <c r="E529" s="6">
        <v>0.0</v>
      </c>
      <c r="K529" s="7">
        <v>0.0</v>
      </c>
      <c r="L529" s="10"/>
    </row>
    <row r="530">
      <c r="B530" s="10"/>
      <c r="C530" s="6"/>
      <c r="D530" s="6"/>
      <c r="E530" s="6">
        <v>0.0</v>
      </c>
      <c r="K530" s="7">
        <v>0.0</v>
      </c>
      <c r="L530" s="10"/>
    </row>
    <row r="531">
      <c r="B531" s="10"/>
      <c r="C531" s="6"/>
      <c r="D531" s="6"/>
      <c r="E531" s="6">
        <v>0.0</v>
      </c>
      <c r="K531" s="7">
        <v>0.0</v>
      </c>
      <c r="L531" s="10"/>
    </row>
    <row r="532">
      <c r="B532" s="10"/>
      <c r="C532" s="6"/>
      <c r="D532" s="6"/>
      <c r="E532" s="6">
        <v>0.0</v>
      </c>
      <c r="K532" s="7">
        <v>0.0</v>
      </c>
      <c r="L532" s="10"/>
    </row>
    <row r="533">
      <c r="B533" s="10"/>
      <c r="C533" s="6"/>
      <c r="D533" s="6"/>
      <c r="E533" s="6">
        <v>0.0</v>
      </c>
      <c r="K533" s="7">
        <v>0.0</v>
      </c>
      <c r="L533" s="10"/>
    </row>
    <row r="534">
      <c r="B534" s="10"/>
      <c r="C534" s="6"/>
      <c r="D534" s="6"/>
      <c r="E534" s="6">
        <v>0.0</v>
      </c>
      <c r="K534" s="7">
        <v>0.0</v>
      </c>
      <c r="L534" s="10"/>
    </row>
    <row r="535">
      <c r="B535" s="10"/>
      <c r="C535" s="6"/>
      <c r="D535" s="6"/>
      <c r="E535" s="6">
        <v>0.0</v>
      </c>
      <c r="K535" s="7">
        <v>0.0</v>
      </c>
      <c r="L535" s="10"/>
    </row>
    <row r="536">
      <c r="B536" s="10"/>
      <c r="C536" s="6"/>
      <c r="D536" s="6"/>
      <c r="E536" s="6">
        <v>0.0</v>
      </c>
      <c r="K536" s="7">
        <v>0.0</v>
      </c>
      <c r="L536" s="10"/>
    </row>
    <row r="537">
      <c r="E537" s="7">
        <v>0.0</v>
      </c>
      <c r="K537" s="7">
        <v>0.0</v>
      </c>
      <c r="L537" s="10"/>
    </row>
    <row r="538">
      <c r="B538" s="10"/>
      <c r="C538" s="6"/>
      <c r="D538" s="6"/>
      <c r="E538" s="6">
        <v>0.0</v>
      </c>
      <c r="K538" s="7">
        <v>0.0</v>
      </c>
      <c r="L538" s="10"/>
    </row>
    <row r="539">
      <c r="B539" s="10"/>
      <c r="C539" s="6"/>
      <c r="D539" s="6"/>
      <c r="E539" s="6">
        <v>0.0</v>
      </c>
      <c r="K539" s="7">
        <v>0.0</v>
      </c>
      <c r="L539" s="10"/>
    </row>
    <row r="540">
      <c r="B540" s="10"/>
      <c r="C540" s="6"/>
      <c r="D540" s="6"/>
      <c r="E540" s="6">
        <v>0.0</v>
      </c>
      <c r="K540" s="7">
        <v>0.0</v>
      </c>
      <c r="L540" s="10"/>
    </row>
    <row r="541">
      <c r="B541" s="10"/>
      <c r="C541" s="6"/>
      <c r="D541" s="6"/>
      <c r="E541" s="6">
        <v>0.0</v>
      </c>
      <c r="K541" s="7">
        <v>0.0</v>
      </c>
      <c r="L541" s="10"/>
    </row>
    <row r="542">
      <c r="B542" s="10"/>
      <c r="C542" s="6"/>
      <c r="D542" s="6"/>
      <c r="E542" s="6">
        <v>0.0</v>
      </c>
      <c r="K542" s="7">
        <v>0.0</v>
      </c>
      <c r="L542" s="10"/>
    </row>
    <row r="543">
      <c r="E543" s="7">
        <v>0.0</v>
      </c>
      <c r="K543" s="7">
        <v>0.0</v>
      </c>
      <c r="L543" s="10"/>
    </row>
    <row r="544">
      <c r="E544" s="7">
        <v>0.0</v>
      </c>
      <c r="K544" s="7">
        <v>0.0</v>
      </c>
      <c r="L544" s="10"/>
    </row>
    <row r="545">
      <c r="B545" s="10"/>
      <c r="C545" s="6"/>
      <c r="D545" s="6"/>
      <c r="E545" s="6">
        <v>0.0</v>
      </c>
      <c r="K545" s="7">
        <v>0.0</v>
      </c>
      <c r="L545" s="10"/>
    </row>
    <row r="546">
      <c r="B546" s="10"/>
      <c r="C546" s="6"/>
      <c r="D546" s="6"/>
      <c r="E546" s="6">
        <v>0.0</v>
      </c>
      <c r="K546" s="7">
        <v>0.0</v>
      </c>
      <c r="L546" s="10"/>
    </row>
    <row r="547">
      <c r="B547" s="10"/>
      <c r="C547" s="6"/>
      <c r="D547" s="6"/>
      <c r="E547" s="6">
        <v>0.0</v>
      </c>
      <c r="K547" s="7">
        <v>0.0</v>
      </c>
      <c r="L547" s="10"/>
    </row>
    <row r="548">
      <c r="B548" s="10"/>
      <c r="C548" s="6"/>
      <c r="D548" s="6"/>
      <c r="E548" s="6">
        <v>0.0</v>
      </c>
      <c r="K548" s="7">
        <v>0.0</v>
      </c>
      <c r="L548" s="10"/>
    </row>
    <row r="549">
      <c r="B549" s="10"/>
      <c r="C549" s="6"/>
      <c r="D549" s="6"/>
      <c r="E549" s="6">
        <v>0.0</v>
      </c>
      <c r="K549" s="7">
        <v>0.0</v>
      </c>
      <c r="L549" s="10"/>
    </row>
    <row r="550">
      <c r="B550" s="10"/>
      <c r="C550" s="6"/>
      <c r="D550" s="6"/>
      <c r="E550" s="6">
        <v>0.0</v>
      </c>
      <c r="K550" s="7">
        <v>0.0</v>
      </c>
      <c r="L550" s="10"/>
    </row>
    <row r="551">
      <c r="E551" s="7">
        <v>0.0</v>
      </c>
      <c r="K551" s="7">
        <v>0.0</v>
      </c>
      <c r="L551" s="10"/>
    </row>
    <row r="552">
      <c r="B552" s="10"/>
      <c r="C552" s="6"/>
      <c r="D552" s="6"/>
      <c r="E552" s="6">
        <v>0.0</v>
      </c>
      <c r="K552" s="7">
        <v>0.0</v>
      </c>
      <c r="L552" s="10"/>
    </row>
    <row r="553">
      <c r="B553" s="10"/>
      <c r="C553" s="6"/>
      <c r="D553" s="6"/>
      <c r="E553" s="6">
        <v>0.0</v>
      </c>
      <c r="K553" s="7">
        <v>0.0</v>
      </c>
      <c r="L553" s="10"/>
    </row>
    <row r="554">
      <c r="B554" s="10"/>
      <c r="C554" s="6"/>
      <c r="D554" s="6"/>
      <c r="E554" s="6">
        <v>0.0</v>
      </c>
      <c r="K554" s="7">
        <v>0.0</v>
      </c>
      <c r="L554" s="10"/>
    </row>
    <row r="555">
      <c r="B555" s="10"/>
      <c r="C555" s="6"/>
      <c r="D555" s="6"/>
      <c r="E555" s="6">
        <v>0.0</v>
      </c>
      <c r="K555" s="7">
        <v>0.0</v>
      </c>
      <c r="L555" s="10"/>
    </row>
    <row r="556">
      <c r="B556" s="10"/>
      <c r="C556" s="6"/>
      <c r="D556" s="6"/>
      <c r="E556" s="6">
        <v>0.0</v>
      </c>
      <c r="K556" s="7">
        <v>0.0</v>
      </c>
      <c r="L556" s="10"/>
    </row>
    <row r="557">
      <c r="B557" s="10"/>
      <c r="C557" s="6"/>
      <c r="D557" s="6"/>
      <c r="E557" s="6">
        <v>0.0</v>
      </c>
      <c r="K557" s="7">
        <v>0.0</v>
      </c>
      <c r="L557" s="10"/>
    </row>
    <row r="558">
      <c r="B558" s="10"/>
      <c r="C558" s="6"/>
      <c r="D558" s="6"/>
      <c r="E558" s="6">
        <v>0.0</v>
      </c>
      <c r="K558" s="7">
        <v>0.0</v>
      </c>
      <c r="L558" s="10"/>
    </row>
    <row r="559">
      <c r="B559" s="10"/>
      <c r="C559" s="6"/>
      <c r="D559" s="6"/>
      <c r="E559" s="6">
        <v>0.0</v>
      </c>
      <c r="K559" s="7">
        <v>0.0</v>
      </c>
      <c r="L559" s="10"/>
    </row>
    <row r="560">
      <c r="B560" s="10"/>
      <c r="C560" s="6"/>
      <c r="D560" s="6"/>
      <c r="E560" s="6">
        <v>0.0</v>
      </c>
      <c r="K560" s="7">
        <v>0.0</v>
      </c>
      <c r="L560" s="10"/>
    </row>
    <row r="561">
      <c r="B561" s="10"/>
      <c r="C561" s="6"/>
      <c r="D561" s="6"/>
      <c r="E561" s="6">
        <v>0.0</v>
      </c>
      <c r="K561" s="7">
        <v>0.0</v>
      </c>
      <c r="L561" s="10"/>
    </row>
    <row r="562">
      <c r="B562" s="10"/>
      <c r="C562" s="6"/>
      <c r="D562" s="6"/>
      <c r="E562" s="6">
        <v>0.0</v>
      </c>
      <c r="K562" s="7">
        <v>0.0</v>
      </c>
      <c r="L562" s="10"/>
    </row>
    <row r="563">
      <c r="B563" s="10"/>
      <c r="C563" s="6"/>
      <c r="D563" s="6"/>
      <c r="E563" s="6">
        <v>0.0</v>
      </c>
      <c r="K563" s="7">
        <v>0.0</v>
      </c>
      <c r="L563" s="10"/>
    </row>
    <row r="564">
      <c r="E564" s="7">
        <v>0.0</v>
      </c>
      <c r="K564" s="7">
        <v>0.0</v>
      </c>
      <c r="L564" s="10"/>
    </row>
    <row r="565">
      <c r="B565" s="10"/>
      <c r="C565" s="6"/>
      <c r="D565" s="6"/>
      <c r="E565" s="6">
        <v>0.0</v>
      </c>
      <c r="K565" s="7">
        <v>0.0</v>
      </c>
      <c r="L565" s="10"/>
    </row>
    <row r="566">
      <c r="B566" s="10"/>
      <c r="C566" s="6"/>
      <c r="D566" s="6"/>
      <c r="E566" s="6">
        <v>0.0</v>
      </c>
      <c r="K566" s="7">
        <v>0.0</v>
      </c>
      <c r="L566" s="10"/>
    </row>
    <row r="567">
      <c r="B567" s="10"/>
      <c r="C567" s="6"/>
      <c r="D567" s="6"/>
      <c r="E567" s="6">
        <v>0.0</v>
      </c>
      <c r="K567" s="7">
        <v>0.0</v>
      </c>
      <c r="L567" s="10"/>
    </row>
    <row r="568">
      <c r="B568" s="10"/>
      <c r="C568" s="6"/>
      <c r="D568" s="6"/>
      <c r="E568" s="6">
        <v>0.0</v>
      </c>
      <c r="K568" s="7">
        <v>0.0</v>
      </c>
      <c r="L568" s="10"/>
    </row>
    <row r="569">
      <c r="B569" s="10"/>
      <c r="C569" s="6"/>
      <c r="D569" s="6"/>
      <c r="E569" s="6">
        <v>0.0</v>
      </c>
      <c r="K569" s="7">
        <v>0.0</v>
      </c>
      <c r="L569" s="10"/>
    </row>
    <row r="570">
      <c r="B570" s="10"/>
      <c r="C570" s="6"/>
      <c r="D570" s="6"/>
      <c r="E570" s="6">
        <v>0.0</v>
      </c>
      <c r="K570" s="7">
        <v>0.0</v>
      </c>
      <c r="L570" s="10"/>
    </row>
    <row r="571">
      <c r="B571" s="10"/>
      <c r="C571" s="6"/>
      <c r="D571" s="6"/>
      <c r="E571" s="6">
        <v>0.0</v>
      </c>
      <c r="K571" s="7">
        <v>0.0</v>
      </c>
      <c r="L571" s="10"/>
    </row>
    <row r="572">
      <c r="B572" s="10"/>
      <c r="C572" s="6"/>
      <c r="D572" s="6"/>
      <c r="E572" s="6">
        <v>0.0</v>
      </c>
      <c r="K572" s="7">
        <v>0.0</v>
      </c>
      <c r="L572" s="10"/>
    </row>
    <row r="573">
      <c r="B573" s="10"/>
      <c r="C573" s="6"/>
      <c r="D573" s="6"/>
      <c r="E573" s="6">
        <v>0.0</v>
      </c>
      <c r="K573" s="7">
        <v>0.0</v>
      </c>
      <c r="L573" s="10"/>
    </row>
    <row r="574">
      <c r="B574" s="10"/>
      <c r="C574" s="6"/>
      <c r="D574" s="6"/>
      <c r="E574" s="6">
        <v>0.0</v>
      </c>
      <c r="K574" s="7">
        <v>0.0</v>
      </c>
      <c r="L574" s="10"/>
    </row>
    <row r="575">
      <c r="B575" s="10"/>
      <c r="C575" s="6"/>
      <c r="D575" s="6"/>
      <c r="E575" s="6">
        <v>0.0</v>
      </c>
      <c r="K575" s="7">
        <v>0.0</v>
      </c>
      <c r="L575" s="10"/>
    </row>
    <row r="576">
      <c r="B576" s="10"/>
      <c r="C576" s="6"/>
      <c r="D576" s="6"/>
      <c r="E576" s="6">
        <v>0.0</v>
      </c>
      <c r="K576" s="7">
        <v>0.0</v>
      </c>
      <c r="L576" s="10"/>
    </row>
    <row r="577">
      <c r="B577" s="10"/>
      <c r="C577" s="6"/>
      <c r="D577" s="6"/>
      <c r="E577" s="6">
        <v>0.0</v>
      </c>
      <c r="K577" s="7">
        <v>0.0</v>
      </c>
      <c r="L577" s="10"/>
    </row>
    <row r="578">
      <c r="B578" s="10"/>
      <c r="C578" s="6"/>
      <c r="D578" s="6"/>
      <c r="E578" s="6">
        <v>0.0</v>
      </c>
      <c r="K578" s="7">
        <v>0.0</v>
      </c>
      <c r="L578" s="10"/>
    </row>
    <row r="579">
      <c r="B579" s="10"/>
      <c r="C579" s="6"/>
      <c r="D579" s="6"/>
      <c r="E579" s="6">
        <v>0.0</v>
      </c>
      <c r="K579" s="7">
        <v>0.0</v>
      </c>
      <c r="L579" s="10"/>
    </row>
    <row r="580">
      <c r="E580" s="7">
        <v>0.0</v>
      </c>
      <c r="K580" s="7">
        <v>0.0</v>
      </c>
    </row>
    <row r="581">
      <c r="E581" s="7">
        <v>0.0</v>
      </c>
      <c r="K581" s="7">
        <v>0.0</v>
      </c>
    </row>
    <row r="582">
      <c r="E582" s="7">
        <v>0.0</v>
      </c>
      <c r="K582" s="7">
        <v>0.0</v>
      </c>
    </row>
    <row r="583">
      <c r="E583" s="7">
        <v>0.0</v>
      </c>
      <c r="K583" s="7">
        <v>0.0</v>
      </c>
    </row>
    <row r="584">
      <c r="E584" s="7">
        <v>0.0</v>
      </c>
      <c r="K584" s="7">
        <v>0.0</v>
      </c>
    </row>
    <row r="585">
      <c r="E585" s="7">
        <v>0.0</v>
      </c>
      <c r="K585" s="7">
        <v>0.0</v>
      </c>
    </row>
    <row r="586">
      <c r="E586" s="7">
        <v>0.0</v>
      </c>
      <c r="K586" s="7">
        <v>0.0</v>
      </c>
    </row>
    <row r="587">
      <c r="E587" s="7">
        <v>0.0</v>
      </c>
      <c r="K587" s="7">
        <v>0.0</v>
      </c>
    </row>
    <row r="588">
      <c r="E588" s="7">
        <v>0.0</v>
      </c>
      <c r="K588" s="7">
        <v>0.0</v>
      </c>
    </row>
    <row r="589">
      <c r="E589" s="7">
        <v>0.0</v>
      </c>
      <c r="K589" s="7">
        <v>0.0</v>
      </c>
    </row>
    <row r="590">
      <c r="E590" s="7">
        <v>0.0</v>
      </c>
      <c r="K590" s="7">
        <v>0.0</v>
      </c>
    </row>
    <row r="591">
      <c r="E591" s="7">
        <v>0.0</v>
      </c>
      <c r="K591" s="7">
        <v>0.0</v>
      </c>
    </row>
    <row r="592">
      <c r="E592" s="7">
        <v>0.0</v>
      </c>
      <c r="K592" s="7">
        <v>0.0</v>
      </c>
    </row>
    <row r="593">
      <c r="E593" s="7">
        <v>0.0</v>
      </c>
      <c r="K593" s="7">
        <v>0.0</v>
      </c>
    </row>
    <row r="594">
      <c r="E594" s="7">
        <v>0.0</v>
      </c>
      <c r="K594" s="7">
        <v>0.0</v>
      </c>
    </row>
    <row r="595">
      <c r="E595" s="7">
        <v>0.0</v>
      </c>
      <c r="K595" s="7">
        <v>0.0</v>
      </c>
    </row>
    <row r="596">
      <c r="E596" s="7">
        <v>0.0</v>
      </c>
      <c r="K596" s="7">
        <v>0.0</v>
      </c>
    </row>
    <row r="597">
      <c r="E597" s="7">
        <v>0.0</v>
      </c>
      <c r="K597" s="7">
        <v>0.0</v>
      </c>
    </row>
    <row r="598">
      <c r="E598" s="7">
        <v>0.0</v>
      </c>
      <c r="K598" s="7">
        <v>0.0</v>
      </c>
    </row>
    <row r="599">
      <c r="E599" s="7">
        <v>0.0</v>
      </c>
      <c r="K599" s="7">
        <v>0.0</v>
      </c>
    </row>
    <row r="600">
      <c r="E600" s="7">
        <v>0.0</v>
      </c>
      <c r="K600" s="7">
        <v>0.0</v>
      </c>
    </row>
    <row r="601">
      <c r="E601" s="7">
        <v>0.0</v>
      </c>
      <c r="K601" s="7">
        <v>0.0</v>
      </c>
    </row>
    <row r="602">
      <c r="E602" s="7">
        <v>0.0</v>
      </c>
      <c r="K602" s="7">
        <v>0.0</v>
      </c>
    </row>
    <row r="603">
      <c r="E603" s="7">
        <v>0.0</v>
      </c>
      <c r="K603" s="7">
        <v>0.0</v>
      </c>
    </row>
    <row r="604">
      <c r="E604" s="7">
        <v>0.0</v>
      </c>
      <c r="K604" s="7">
        <v>0.0</v>
      </c>
    </row>
    <row r="605">
      <c r="E605" s="7">
        <v>0.0</v>
      </c>
      <c r="K605" s="7">
        <v>0.0</v>
      </c>
    </row>
    <row r="606">
      <c r="E606" s="7">
        <v>0.0</v>
      </c>
      <c r="K606" s="7">
        <v>0.0</v>
      </c>
    </row>
    <row r="607">
      <c r="E607" s="7">
        <v>0.0</v>
      </c>
      <c r="K607" s="7">
        <v>0.0</v>
      </c>
    </row>
    <row r="608">
      <c r="E608" s="7">
        <v>0.0</v>
      </c>
      <c r="K608" s="7">
        <v>0.0</v>
      </c>
    </row>
    <row r="609">
      <c r="E609" s="7">
        <v>0.0</v>
      </c>
      <c r="K609" s="7">
        <v>0.0</v>
      </c>
    </row>
    <row r="610">
      <c r="E610" s="7">
        <v>0.0</v>
      </c>
      <c r="K610" s="7">
        <v>0.0</v>
      </c>
    </row>
    <row r="611">
      <c r="E611" s="7">
        <v>0.0</v>
      </c>
      <c r="K611" s="7">
        <v>0.0</v>
      </c>
    </row>
    <row r="612">
      <c r="E612" s="7">
        <v>0.0</v>
      </c>
      <c r="K612" s="7">
        <v>0.0</v>
      </c>
    </row>
    <row r="613">
      <c r="E613" s="7">
        <v>0.0</v>
      </c>
      <c r="K613" s="7">
        <v>0.0</v>
      </c>
    </row>
    <row r="614">
      <c r="E614" s="7">
        <v>0.0</v>
      </c>
      <c r="K614" s="7">
        <v>0.0</v>
      </c>
    </row>
    <row r="615">
      <c r="E615" s="7">
        <v>0.0</v>
      </c>
      <c r="K615" s="7">
        <v>0.0</v>
      </c>
    </row>
    <row r="616">
      <c r="E616" s="7">
        <v>0.0</v>
      </c>
      <c r="K616" s="7">
        <v>0.0</v>
      </c>
    </row>
    <row r="617">
      <c r="E617" s="7">
        <v>0.0</v>
      </c>
      <c r="K617" s="7">
        <v>0.0</v>
      </c>
    </row>
    <row r="618">
      <c r="E618" s="7">
        <v>0.0</v>
      </c>
      <c r="K618" s="7">
        <v>0.0</v>
      </c>
    </row>
    <row r="619">
      <c r="E619" s="7">
        <v>0.0</v>
      </c>
      <c r="K619" s="7">
        <v>0.0</v>
      </c>
    </row>
    <row r="620">
      <c r="E620" s="7">
        <v>0.0</v>
      </c>
      <c r="K620" s="7">
        <v>0.0</v>
      </c>
    </row>
    <row r="621">
      <c r="E621" s="7">
        <v>0.0</v>
      </c>
      <c r="K621" s="7">
        <v>0.0</v>
      </c>
    </row>
    <row r="622">
      <c r="E622" s="7">
        <v>0.0</v>
      </c>
      <c r="K622" s="7">
        <v>0.0</v>
      </c>
    </row>
    <row r="623">
      <c r="E623" s="7">
        <v>0.0</v>
      </c>
      <c r="K623" s="7">
        <v>0.0</v>
      </c>
    </row>
    <row r="624">
      <c r="E624" s="7">
        <v>0.0</v>
      </c>
      <c r="K624" s="7">
        <v>0.0</v>
      </c>
    </row>
    <row r="625">
      <c r="E625" s="7">
        <v>0.0</v>
      </c>
      <c r="K625" s="7">
        <v>0.0</v>
      </c>
    </row>
    <row r="626">
      <c r="E626" s="7">
        <v>0.0</v>
      </c>
      <c r="K626" s="7">
        <v>0.0</v>
      </c>
    </row>
    <row r="627">
      <c r="E627" s="7">
        <v>0.0</v>
      </c>
      <c r="K627" s="7">
        <v>0.0</v>
      </c>
    </row>
    <row r="628">
      <c r="E628" s="7">
        <v>0.0</v>
      </c>
      <c r="K628" s="7">
        <v>0.0</v>
      </c>
    </row>
    <row r="629">
      <c r="E629" s="7">
        <v>0.0</v>
      </c>
      <c r="K629" s="7">
        <v>0.0</v>
      </c>
    </row>
    <row r="630">
      <c r="E630" s="7">
        <v>0.0</v>
      </c>
      <c r="K630" s="7">
        <v>0.0</v>
      </c>
    </row>
    <row r="631">
      <c r="E631" s="7">
        <v>0.0</v>
      </c>
      <c r="K631" s="7">
        <v>0.0</v>
      </c>
    </row>
    <row r="632">
      <c r="E632" s="7">
        <v>0.0</v>
      </c>
      <c r="K632" s="7">
        <v>0.0</v>
      </c>
    </row>
    <row r="633">
      <c r="E633" s="7">
        <v>0.0</v>
      </c>
      <c r="K633" s="7">
        <v>0.0</v>
      </c>
    </row>
    <row r="634">
      <c r="E634" s="7">
        <v>0.0</v>
      </c>
      <c r="K634" s="7">
        <v>0.0</v>
      </c>
    </row>
    <row r="635">
      <c r="E635" s="7">
        <v>0.0</v>
      </c>
      <c r="K635" s="7">
        <v>0.0</v>
      </c>
    </row>
    <row r="636">
      <c r="E636" s="7">
        <v>0.0</v>
      </c>
      <c r="K636" s="7">
        <v>0.0</v>
      </c>
    </row>
    <row r="637">
      <c r="E637" s="7">
        <v>0.0</v>
      </c>
      <c r="K637" s="7">
        <v>0.0</v>
      </c>
    </row>
    <row r="638">
      <c r="E638" s="7">
        <v>0.0</v>
      </c>
      <c r="K638" s="7">
        <v>0.0</v>
      </c>
    </row>
    <row r="639">
      <c r="E639" s="7">
        <v>0.0</v>
      </c>
      <c r="K639" s="7">
        <v>0.0</v>
      </c>
    </row>
    <row r="640">
      <c r="E640" s="7">
        <v>0.0</v>
      </c>
      <c r="K640" s="7">
        <v>0.0</v>
      </c>
    </row>
    <row r="641">
      <c r="E641" s="7">
        <v>0.0</v>
      </c>
      <c r="K641" s="7">
        <v>0.0</v>
      </c>
    </row>
    <row r="642">
      <c r="E642" s="7">
        <v>0.0</v>
      </c>
      <c r="K642" s="7">
        <v>0.0</v>
      </c>
    </row>
    <row r="643">
      <c r="E643" s="7">
        <v>0.0</v>
      </c>
      <c r="K643" s="7">
        <v>0.0</v>
      </c>
    </row>
    <row r="644">
      <c r="E644" s="7">
        <v>0.0</v>
      </c>
      <c r="K644" s="7">
        <v>0.0</v>
      </c>
    </row>
    <row r="645">
      <c r="E645" s="7">
        <v>0.0</v>
      </c>
      <c r="K645" s="7">
        <v>0.0</v>
      </c>
    </row>
    <row r="646">
      <c r="E646" s="7">
        <v>0.0</v>
      </c>
      <c r="K646" s="7">
        <v>0.0</v>
      </c>
    </row>
    <row r="647">
      <c r="E647" s="7">
        <v>0.0</v>
      </c>
      <c r="K647" s="7">
        <v>0.0</v>
      </c>
    </row>
    <row r="648">
      <c r="E648" s="7">
        <v>0.0</v>
      </c>
      <c r="K648" s="7">
        <v>0.0</v>
      </c>
    </row>
    <row r="649">
      <c r="E649" s="7">
        <v>0.0</v>
      </c>
      <c r="K649" s="7">
        <v>0.0</v>
      </c>
    </row>
    <row r="650">
      <c r="E650" s="7">
        <v>0.0</v>
      </c>
      <c r="K650" s="7">
        <v>0.0</v>
      </c>
    </row>
    <row r="651">
      <c r="E651" s="7">
        <v>0.0</v>
      </c>
      <c r="K651" s="7">
        <v>0.0</v>
      </c>
    </row>
    <row r="652">
      <c r="E652" s="7">
        <v>0.0</v>
      </c>
      <c r="K652" s="7">
        <v>0.0</v>
      </c>
    </row>
    <row r="653">
      <c r="E653" s="7">
        <v>0.0</v>
      </c>
      <c r="K653" s="7">
        <v>0.0</v>
      </c>
    </row>
    <row r="654">
      <c r="E654" s="7">
        <v>0.0</v>
      </c>
      <c r="K654" s="7">
        <v>0.0</v>
      </c>
    </row>
    <row r="655">
      <c r="E655" s="7">
        <v>0.0</v>
      </c>
      <c r="K655" s="7">
        <v>0.0</v>
      </c>
    </row>
    <row r="656">
      <c r="E656" s="7">
        <v>0.0</v>
      </c>
      <c r="K656" s="7">
        <v>0.0</v>
      </c>
    </row>
    <row r="657">
      <c r="E657" s="7">
        <v>0.0</v>
      </c>
      <c r="K657" s="7">
        <v>0.0</v>
      </c>
    </row>
    <row r="658">
      <c r="E658" s="7">
        <v>0.0</v>
      </c>
      <c r="K658" s="7">
        <v>0.0</v>
      </c>
    </row>
    <row r="659">
      <c r="E659" s="7">
        <v>0.0</v>
      </c>
      <c r="K659" s="7">
        <v>0.0</v>
      </c>
    </row>
    <row r="660">
      <c r="E660" s="7">
        <v>0.0</v>
      </c>
      <c r="K660" s="7">
        <v>0.0</v>
      </c>
    </row>
    <row r="661">
      <c r="E661" s="7">
        <v>0.0</v>
      </c>
      <c r="K661" s="7">
        <v>0.0</v>
      </c>
    </row>
    <row r="662">
      <c r="E662" s="7">
        <v>0.0</v>
      </c>
      <c r="K662" s="7">
        <v>0.0</v>
      </c>
    </row>
    <row r="663">
      <c r="E663" s="7">
        <v>0.0</v>
      </c>
      <c r="K663" s="7">
        <v>0.0</v>
      </c>
    </row>
    <row r="664">
      <c r="E664" s="7">
        <v>0.0</v>
      </c>
      <c r="K664" s="7">
        <v>0.0</v>
      </c>
    </row>
    <row r="665">
      <c r="E665" s="7">
        <v>0.0</v>
      </c>
      <c r="K665" s="7">
        <v>0.0</v>
      </c>
    </row>
    <row r="666">
      <c r="E666" s="7">
        <v>0.0</v>
      </c>
      <c r="K666" s="7">
        <v>0.0</v>
      </c>
    </row>
    <row r="667">
      <c r="E667" s="7">
        <v>0.0</v>
      </c>
      <c r="K667" s="7">
        <v>0.0</v>
      </c>
    </row>
    <row r="668">
      <c r="E668" s="7">
        <v>0.0</v>
      </c>
      <c r="K668" s="7">
        <v>0.0</v>
      </c>
    </row>
    <row r="669">
      <c r="E669" s="7">
        <v>0.0</v>
      </c>
      <c r="K669" s="7">
        <v>0.0</v>
      </c>
    </row>
    <row r="670">
      <c r="E670" s="7">
        <v>0.0</v>
      </c>
      <c r="K670" s="7">
        <v>0.0</v>
      </c>
    </row>
    <row r="671">
      <c r="E671" s="7">
        <v>0.0</v>
      </c>
      <c r="K671" s="7">
        <v>0.0</v>
      </c>
    </row>
    <row r="672">
      <c r="E672" s="7">
        <v>0.0</v>
      </c>
      <c r="K672" s="7">
        <v>0.0</v>
      </c>
    </row>
    <row r="673">
      <c r="E673" s="7">
        <v>0.0</v>
      </c>
      <c r="K673" s="7">
        <v>0.0</v>
      </c>
    </row>
    <row r="674">
      <c r="E674" s="7">
        <v>0.0</v>
      </c>
      <c r="K674" s="7">
        <v>0.0</v>
      </c>
    </row>
    <row r="675">
      <c r="E675" s="7">
        <v>0.0</v>
      </c>
      <c r="K675" s="7">
        <v>0.0</v>
      </c>
    </row>
    <row r="676">
      <c r="E676" s="7">
        <v>0.0</v>
      </c>
      <c r="K676" s="7">
        <v>0.0</v>
      </c>
    </row>
    <row r="677">
      <c r="E677" s="7">
        <v>0.0</v>
      </c>
      <c r="K677" s="7">
        <v>0.0</v>
      </c>
    </row>
    <row r="678">
      <c r="E678" s="7">
        <v>0.0</v>
      </c>
      <c r="K678" s="7">
        <v>0.0</v>
      </c>
    </row>
    <row r="679">
      <c r="E679" s="7">
        <v>0.0</v>
      </c>
      <c r="K679" s="7">
        <v>0.0</v>
      </c>
    </row>
    <row r="680">
      <c r="E680" s="7">
        <v>0.0</v>
      </c>
      <c r="K680" s="7">
        <v>0.0</v>
      </c>
    </row>
    <row r="681">
      <c r="E681" s="7">
        <v>0.0</v>
      </c>
      <c r="K681" s="7">
        <v>0.0</v>
      </c>
    </row>
    <row r="682">
      <c r="E682" s="7">
        <v>0.0</v>
      </c>
      <c r="K682" s="7">
        <v>0.0</v>
      </c>
    </row>
    <row r="683">
      <c r="E683" s="7">
        <v>0.0</v>
      </c>
      <c r="K683" s="7">
        <v>0.0</v>
      </c>
    </row>
    <row r="684">
      <c r="E684" s="7">
        <v>0.0</v>
      </c>
      <c r="K684" s="7">
        <v>0.0</v>
      </c>
    </row>
    <row r="685">
      <c r="E685" s="7">
        <v>0.0</v>
      </c>
      <c r="K685" s="7">
        <v>0.0</v>
      </c>
    </row>
    <row r="686">
      <c r="E686" s="7">
        <v>0.0</v>
      </c>
      <c r="K686" s="7">
        <v>0.0</v>
      </c>
    </row>
    <row r="687">
      <c r="E687" s="7">
        <v>0.0</v>
      </c>
      <c r="K687" s="7">
        <v>0.0</v>
      </c>
    </row>
    <row r="688">
      <c r="E688" s="7">
        <v>0.0</v>
      </c>
      <c r="K688" s="7">
        <v>0.0</v>
      </c>
    </row>
    <row r="689">
      <c r="E689" s="7">
        <v>0.0</v>
      </c>
      <c r="K689" s="7">
        <v>0.0</v>
      </c>
    </row>
    <row r="690">
      <c r="E690" s="7">
        <v>0.0</v>
      </c>
      <c r="K690" s="7">
        <v>0.0</v>
      </c>
    </row>
    <row r="691">
      <c r="E691" s="7">
        <v>0.0</v>
      </c>
      <c r="K691" s="7">
        <v>0.0</v>
      </c>
    </row>
    <row r="692">
      <c r="E692" s="7">
        <v>0.0</v>
      </c>
      <c r="K692" s="7">
        <v>0.0</v>
      </c>
    </row>
    <row r="693">
      <c r="E693" s="7">
        <v>0.0</v>
      </c>
      <c r="K693" s="7">
        <v>0.0</v>
      </c>
    </row>
    <row r="694">
      <c r="E694" s="7">
        <v>0.0</v>
      </c>
      <c r="K694" s="7">
        <v>0.0</v>
      </c>
    </row>
    <row r="695">
      <c r="E695" s="7">
        <v>0.0</v>
      </c>
      <c r="K695" s="7">
        <v>0.0</v>
      </c>
    </row>
    <row r="696">
      <c r="E696" s="7">
        <v>0.0</v>
      </c>
      <c r="K696" s="7">
        <v>0.0</v>
      </c>
    </row>
    <row r="697">
      <c r="E697" s="7">
        <v>0.0</v>
      </c>
      <c r="K697" s="7">
        <v>0.0</v>
      </c>
    </row>
    <row r="698">
      <c r="E698" s="7">
        <v>0.0</v>
      </c>
      <c r="K698" s="7">
        <v>0.0</v>
      </c>
    </row>
    <row r="699">
      <c r="E699" s="7">
        <v>0.0</v>
      </c>
      <c r="K699" s="7">
        <v>0.0</v>
      </c>
    </row>
    <row r="700">
      <c r="E700" s="7">
        <v>0.0</v>
      </c>
      <c r="K700" s="7">
        <v>0.0</v>
      </c>
    </row>
    <row r="701">
      <c r="E701" s="7">
        <v>0.0</v>
      </c>
      <c r="K701" s="7">
        <v>0.0</v>
      </c>
    </row>
    <row r="702">
      <c r="E702" s="7">
        <v>0.0</v>
      </c>
      <c r="K702" s="7">
        <v>0.0</v>
      </c>
    </row>
    <row r="703">
      <c r="E703" s="7">
        <v>0.0</v>
      </c>
      <c r="K703" s="7">
        <v>0.0</v>
      </c>
    </row>
    <row r="704">
      <c r="E704" s="7">
        <v>0.0</v>
      </c>
      <c r="K704" s="7">
        <v>0.0</v>
      </c>
    </row>
    <row r="705">
      <c r="E705" s="7">
        <v>0.0</v>
      </c>
      <c r="K705" s="7">
        <v>0.0</v>
      </c>
    </row>
    <row r="706">
      <c r="E706" s="7">
        <v>0.0</v>
      </c>
      <c r="K706" s="7">
        <v>0.0</v>
      </c>
    </row>
    <row r="707">
      <c r="E707" s="7">
        <v>0.0</v>
      </c>
      <c r="K707" s="7">
        <v>0.0</v>
      </c>
    </row>
    <row r="708">
      <c r="E708" s="7">
        <v>0.0</v>
      </c>
      <c r="K708" s="7">
        <v>0.0</v>
      </c>
    </row>
    <row r="709">
      <c r="E709" s="7">
        <v>0.0</v>
      </c>
      <c r="K709" s="7">
        <v>0.0</v>
      </c>
    </row>
    <row r="710">
      <c r="E710" s="7">
        <v>0.0</v>
      </c>
      <c r="K710" s="7">
        <v>0.0</v>
      </c>
    </row>
    <row r="711">
      <c r="E711" s="7">
        <v>0.0</v>
      </c>
      <c r="K711" s="7">
        <v>0.0</v>
      </c>
    </row>
    <row r="712">
      <c r="E712" s="7">
        <v>0.0</v>
      </c>
      <c r="K712" s="7">
        <v>0.0</v>
      </c>
    </row>
    <row r="713">
      <c r="E713" s="7">
        <v>0.0</v>
      </c>
      <c r="K713" s="7">
        <v>0.0</v>
      </c>
    </row>
    <row r="714">
      <c r="E714" s="7">
        <v>0.0</v>
      </c>
      <c r="K714" s="7">
        <v>0.0</v>
      </c>
    </row>
    <row r="715">
      <c r="E715" s="7">
        <v>0.0</v>
      </c>
      <c r="K715" s="7">
        <v>0.0</v>
      </c>
    </row>
    <row r="716">
      <c r="E716" s="7">
        <v>0.0</v>
      </c>
      <c r="K716" s="7">
        <v>0.0</v>
      </c>
    </row>
    <row r="717">
      <c r="E717" s="7">
        <v>0.0</v>
      </c>
      <c r="K717" s="7">
        <v>0.0</v>
      </c>
    </row>
    <row r="718">
      <c r="E718" s="7">
        <v>0.0</v>
      </c>
      <c r="K718" s="7">
        <v>0.0</v>
      </c>
    </row>
    <row r="719">
      <c r="E719" s="7">
        <v>0.0</v>
      </c>
      <c r="K719" s="7">
        <v>0.0</v>
      </c>
    </row>
    <row r="720">
      <c r="E720" s="7">
        <v>0.0</v>
      </c>
      <c r="K720" s="7">
        <v>0.0</v>
      </c>
    </row>
    <row r="721">
      <c r="E721" s="7">
        <v>0.0</v>
      </c>
      <c r="K721" s="7">
        <v>0.0</v>
      </c>
    </row>
    <row r="722">
      <c r="E722" s="7">
        <v>0.0</v>
      </c>
      <c r="K722" s="7">
        <v>0.0</v>
      </c>
    </row>
    <row r="723">
      <c r="E723" s="7">
        <v>0.0</v>
      </c>
      <c r="K723" s="7">
        <v>0.0</v>
      </c>
    </row>
    <row r="724">
      <c r="E724" s="7">
        <v>0.0</v>
      </c>
      <c r="K724" s="7">
        <v>0.0</v>
      </c>
    </row>
    <row r="725">
      <c r="E725" s="7">
        <v>0.0</v>
      </c>
      <c r="K725" s="7">
        <v>0.0</v>
      </c>
    </row>
    <row r="726">
      <c r="E726" s="7">
        <v>0.0</v>
      </c>
      <c r="K726" s="7">
        <v>0.0</v>
      </c>
    </row>
    <row r="727">
      <c r="E727" s="7">
        <v>0.0</v>
      </c>
      <c r="K727" s="7">
        <v>0.0</v>
      </c>
    </row>
    <row r="728">
      <c r="E728" s="7">
        <v>0.0</v>
      </c>
      <c r="K728" s="7">
        <v>0.0</v>
      </c>
    </row>
    <row r="729">
      <c r="E729" s="7">
        <v>0.0</v>
      </c>
      <c r="K729" s="7">
        <v>0.0</v>
      </c>
    </row>
    <row r="730">
      <c r="E730" s="7">
        <v>0.0</v>
      </c>
      <c r="K730" s="7">
        <v>0.0</v>
      </c>
    </row>
    <row r="731">
      <c r="E731" s="7">
        <v>0.0</v>
      </c>
      <c r="K731" s="7">
        <v>0.0</v>
      </c>
    </row>
    <row r="732">
      <c r="E732" s="7">
        <v>0.0</v>
      </c>
      <c r="K732" s="7">
        <v>0.0</v>
      </c>
    </row>
    <row r="733">
      <c r="E733" s="7">
        <v>0.0</v>
      </c>
      <c r="K733" s="7">
        <v>0.0</v>
      </c>
    </row>
    <row r="734">
      <c r="E734" s="7">
        <v>0.0</v>
      </c>
      <c r="K734" s="7">
        <v>0.0</v>
      </c>
    </row>
    <row r="735">
      <c r="E735" s="7">
        <v>0.0</v>
      </c>
      <c r="K735" s="7">
        <v>0.0</v>
      </c>
    </row>
    <row r="736">
      <c r="E736" s="7">
        <v>0.0</v>
      </c>
      <c r="K736" s="7">
        <v>0.0</v>
      </c>
    </row>
    <row r="737">
      <c r="E737" s="7">
        <v>0.0</v>
      </c>
      <c r="K737" s="7">
        <v>0.0</v>
      </c>
    </row>
    <row r="738">
      <c r="E738" s="7">
        <v>0.0</v>
      </c>
      <c r="K738" s="7">
        <v>0.0</v>
      </c>
    </row>
    <row r="739">
      <c r="E739" s="7">
        <v>0.0</v>
      </c>
      <c r="K739" s="7">
        <v>0.0</v>
      </c>
    </row>
    <row r="740">
      <c r="E740" s="7">
        <v>0.0</v>
      </c>
      <c r="K740" s="7">
        <v>0.0</v>
      </c>
    </row>
    <row r="741">
      <c r="E741" s="7">
        <v>0.0</v>
      </c>
      <c r="K741" s="7">
        <v>0.0</v>
      </c>
    </row>
    <row r="742">
      <c r="E742" s="7">
        <v>0.0</v>
      </c>
      <c r="K742" s="7">
        <v>0.0</v>
      </c>
    </row>
    <row r="743">
      <c r="E743" s="7">
        <v>0.0</v>
      </c>
      <c r="K743" s="7">
        <v>0.0</v>
      </c>
    </row>
    <row r="744">
      <c r="E744" s="7">
        <v>0.0</v>
      </c>
      <c r="K744" s="7">
        <v>0.0</v>
      </c>
    </row>
    <row r="745">
      <c r="E745" s="7">
        <v>0.0</v>
      </c>
      <c r="K745" s="7">
        <v>0.0</v>
      </c>
    </row>
    <row r="746">
      <c r="E746" s="7">
        <v>0.0</v>
      </c>
      <c r="K746" s="7">
        <v>0.0</v>
      </c>
    </row>
    <row r="747">
      <c r="E747" s="7">
        <v>0.0</v>
      </c>
      <c r="K747" s="7">
        <v>0.0</v>
      </c>
    </row>
    <row r="748">
      <c r="E748" s="7">
        <v>0.0</v>
      </c>
      <c r="K748" s="7">
        <v>0.0</v>
      </c>
    </row>
    <row r="749">
      <c r="E749" s="7">
        <v>0.0</v>
      </c>
      <c r="K749" s="7">
        <v>0.0</v>
      </c>
    </row>
    <row r="750">
      <c r="E750" s="7">
        <v>0.0</v>
      </c>
      <c r="K750" s="7">
        <v>0.0</v>
      </c>
    </row>
    <row r="751">
      <c r="E751" s="7">
        <v>0.0</v>
      </c>
      <c r="K751" s="7">
        <v>0.0</v>
      </c>
    </row>
    <row r="752">
      <c r="E752" s="7">
        <v>0.0</v>
      </c>
      <c r="K752" s="7">
        <v>0.0</v>
      </c>
    </row>
    <row r="753">
      <c r="E753" s="7">
        <v>0.0</v>
      </c>
      <c r="K753" s="7">
        <v>0.0</v>
      </c>
    </row>
    <row r="754">
      <c r="E754" s="7">
        <v>0.0</v>
      </c>
      <c r="K754" s="7">
        <v>0.0</v>
      </c>
    </row>
    <row r="755">
      <c r="E755" s="7">
        <v>0.0</v>
      </c>
      <c r="K755" s="7">
        <v>0.0</v>
      </c>
    </row>
    <row r="756">
      <c r="E756" s="7">
        <v>0.0</v>
      </c>
      <c r="K756" s="7">
        <v>0.0</v>
      </c>
    </row>
    <row r="757">
      <c r="E757" s="7">
        <v>0.0</v>
      </c>
      <c r="K757" s="7">
        <v>0.0</v>
      </c>
    </row>
    <row r="758">
      <c r="E758" s="7">
        <v>0.0</v>
      </c>
      <c r="K758" s="7">
        <v>0.0</v>
      </c>
    </row>
    <row r="759">
      <c r="E759" s="7">
        <v>0.0</v>
      </c>
      <c r="K759" s="7">
        <v>0.0</v>
      </c>
    </row>
    <row r="760">
      <c r="E760" s="7">
        <v>0.0</v>
      </c>
      <c r="K760" s="7">
        <v>0.0</v>
      </c>
    </row>
    <row r="761">
      <c r="E761" s="7">
        <v>0.0</v>
      </c>
      <c r="K761" s="7">
        <v>0.0</v>
      </c>
    </row>
    <row r="762">
      <c r="E762" s="7">
        <v>0.0</v>
      </c>
      <c r="K762" s="7">
        <v>0.0</v>
      </c>
    </row>
    <row r="763">
      <c r="E763" s="7">
        <v>0.0</v>
      </c>
      <c r="K763" s="7">
        <v>0.0</v>
      </c>
    </row>
    <row r="764">
      <c r="E764" s="7">
        <v>0.0</v>
      </c>
      <c r="K764" s="7">
        <v>0.0</v>
      </c>
    </row>
    <row r="765">
      <c r="E765" s="7">
        <v>0.0</v>
      </c>
      <c r="K765" s="7">
        <v>0.0</v>
      </c>
    </row>
    <row r="766">
      <c r="E766" s="7">
        <v>0.0</v>
      </c>
      <c r="K766" s="7">
        <v>0.0</v>
      </c>
    </row>
    <row r="767">
      <c r="E767" s="7">
        <v>0.0</v>
      </c>
      <c r="K767" s="7">
        <v>0.0</v>
      </c>
    </row>
    <row r="768">
      <c r="E768" s="7">
        <v>0.0</v>
      </c>
      <c r="K768" s="7">
        <v>0.0</v>
      </c>
    </row>
    <row r="769">
      <c r="E769" s="7">
        <v>0.0</v>
      </c>
      <c r="K769" s="7">
        <v>0.0</v>
      </c>
    </row>
    <row r="770">
      <c r="E770" s="7">
        <v>0.0</v>
      </c>
      <c r="K770" s="7">
        <v>0.0</v>
      </c>
    </row>
    <row r="771">
      <c r="E771" s="7">
        <v>0.0</v>
      </c>
      <c r="K771" s="7">
        <v>0.0</v>
      </c>
    </row>
    <row r="772">
      <c r="E772" s="7">
        <v>0.0</v>
      </c>
      <c r="K772" s="7">
        <v>0.0</v>
      </c>
    </row>
    <row r="773">
      <c r="E773" s="7">
        <v>0.0</v>
      </c>
      <c r="K773" s="7">
        <v>0.0</v>
      </c>
    </row>
    <row r="774">
      <c r="E774" s="7">
        <v>0.0</v>
      </c>
      <c r="K774" s="7">
        <v>0.0</v>
      </c>
    </row>
    <row r="775">
      <c r="E775" s="7">
        <v>0.0</v>
      </c>
      <c r="K775" s="7">
        <v>0.0</v>
      </c>
    </row>
    <row r="776">
      <c r="E776" s="7">
        <v>0.0</v>
      </c>
      <c r="K776" s="7">
        <v>0.0</v>
      </c>
    </row>
    <row r="777">
      <c r="E777" s="7">
        <v>0.0</v>
      </c>
      <c r="K777" s="7">
        <v>0.0</v>
      </c>
    </row>
    <row r="778">
      <c r="E778" s="7">
        <v>0.0</v>
      </c>
      <c r="K778" s="7">
        <v>0.0</v>
      </c>
    </row>
    <row r="779">
      <c r="E779" s="7">
        <v>0.0</v>
      </c>
      <c r="K779" s="7">
        <v>0.0</v>
      </c>
    </row>
    <row r="780">
      <c r="E780" s="7">
        <v>0.0</v>
      </c>
      <c r="K780" s="7">
        <v>0.0</v>
      </c>
    </row>
    <row r="781">
      <c r="E781" s="7">
        <v>0.0</v>
      </c>
      <c r="K781" s="7">
        <v>0.0</v>
      </c>
    </row>
    <row r="782">
      <c r="E782" s="7">
        <v>0.0</v>
      </c>
      <c r="K782" s="7">
        <v>0.0</v>
      </c>
    </row>
    <row r="783">
      <c r="E783" s="7">
        <v>0.0</v>
      </c>
      <c r="K783" s="7">
        <v>0.0</v>
      </c>
    </row>
    <row r="784">
      <c r="E784" s="7">
        <v>0.0</v>
      </c>
      <c r="K784" s="7">
        <v>0.0</v>
      </c>
    </row>
    <row r="785">
      <c r="E785" s="7">
        <v>0.0</v>
      </c>
      <c r="K785" s="7">
        <v>0.0</v>
      </c>
    </row>
    <row r="786">
      <c r="E786" s="7">
        <v>0.0</v>
      </c>
      <c r="K786" s="7">
        <v>0.0</v>
      </c>
    </row>
    <row r="787">
      <c r="E787" s="7">
        <v>0.0</v>
      </c>
      <c r="K787" s="7">
        <v>0.0</v>
      </c>
    </row>
    <row r="788">
      <c r="E788" s="7">
        <v>0.0</v>
      </c>
      <c r="K788" s="7">
        <v>0.0</v>
      </c>
    </row>
    <row r="789">
      <c r="E789" s="7">
        <v>0.0</v>
      </c>
      <c r="K789" s="7">
        <v>0.0</v>
      </c>
    </row>
    <row r="790">
      <c r="E790" s="7">
        <v>0.0</v>
      </c>
      <c r="K790" s="7">
        <v>0.0</v>
      </c>
    </row>
    <row r="791">
      <c r="E791" s="7">
        <v>0.0</v>
      </c>
      <c r="K791" s="7">
        <v>0.0</v>
      </c>
    </row>
    <row r="792">
      <c r="E792" s="7">
        <v>0.0</v>
      </c>
      <c r="K792" s="7">
        <v>0.0</v>
      </c>
    </row>
    <row r="793">
      <c r="E793" s="7">
        <v>0.0</v>
      </c>
      <c r="K793" s="7">
        <v>0.0</v>
      </c>
    </row>
    <row r="794">
      <c r="E794" s="7">
        <v>0.0</v>
      </c>
      <c r="K794" s="7">
        <v>0.0</v>
      </c>
    </row>
    <row r="795">
      <c r="E795" s="7">
        <v>0.0</v>
      </c>
      <c r="K795" s="7">
        <v>0.0</v>
      </c>
    </row>
    <row r="796">
      <c r="E796" s="7">
        <v>0.0</v>
      </c>
      <c r="K796" s="7">
        <v>0.0</v>
      </c>
    </row>
    <row r="797">
      <c r="E797" s="7">
        <v>0.0</v>
      </c>
      <c r="K797" s="7">
        <v>0.0</v>
      </c>
    </row>
    <row r="798">
      <c r="E798" s="7">
        <v>0.0</v>
      </c>
      <c r="K798" s="7">
        <v>0.0</v>
      </c>
    </row>
    <row r="799">
      <c r="E799" s="7">
        <v>0.0</v>
      </c>
      <c r="K799" s="7">
        <v>0.0</v>
      </c>
    </row>
    <row r="800">
      <c r="E800" s="7">
        <v>0.0</v>
      </c>
      <c r="K800" s="7">
        <v>0.0</v>
      </c>
    </row>
    <row r="801">
      <c r="E801" s="7">
        <v>0.0</v>
      </c>
      <c r="K801" s="7">
        <v>0.0</v>
      </c>
    </row>
    <row r="802">
      <c r="E802" s="7">
        <v>0.0</v>
      </c>
      <c r="K802" s="7">
        <v>0.0</v>
      </c>
    </row>
    <row r="803">
      <c r="E803" s="7">
        <v>0.0</v>
      </c>
      <c r="K803" s="7">
        <v>0.0</v>
      </c>
    </row>
    <row r="804">
      <c r="E804" s="7">
        <v>0.0</v>
      </c>
      <c r="K804" s="7">
        <v>0.0</v>
      </c>
    </row>
    <row r="805">
      <c r="E805" s="7">
        <v>0.0</v>
      </c>
      <c r="K805" s="7">
        <v>0.0</v>
      </c>
    </row>
    <row r="806">
      <c r="E806" s="7">
        <v>0.0</v>
      </c>
      <c r="K806" s="7">
        <v>0.0</v>
      </c>
    </row>
    <row r="807">
      <c r="E807" s="7">
        <v>0.0</v>
      </c>
      <c r="K807" s="7">
        <v>0.0</v>
      </c>
    </row>
    <row r="808">
      <c r="E808" s="7">
        <v>0.0</v>
      </c>
      <c r="K808" s="7">
        <v>0.0</v>
      </c>
    </row>
    <row r="809">
      <c r="E809" s="7">
        <v>0.0</v>
      </c>
      <c r="K809" s="7">
        <v>0.0</v>
      </c>
    </row>
    <row r="810">
      <c r="E810" s="7">
        <v>0.0</v>
      </c>
      <c r="K810" s="7">
        <v>0.0</v>
      </c>
    </row>
    <row r="811">
      <c r="E811" s="7">
        <v>0.0</v>
      </c>
      <c r="K811" s="7">
        <v>0.0</v>
      </c>
    </row>
    <row r="812">
      <c r="E812" s="7">
        <v>0.0</v>
      </c>
      <c r="K812" s="7">
        <v>0.0</v>
      </c>
    </row>
    <row r="813">
      <c r="E813" s="7">
        <v>0.0</v>
      </c>
      <c r="K813" s="7">
        <v>0.0</v>
      </c>
    </row>
    <row r="814">
      <c r="E814" s="7">
        <v>0.0</v>
      </c>
      <c r="K814" s="7">
        <v>0.0</v>
      </c>
    </row>
    <row r="815">
      <c r="E815" s="7">
        <v>0.0</v>
      </c>
      <c r="K815" s="7">
        <v>0.0</v>
      </c>
    </row>
    <row r="816">
      <c r="E816" s="7">
        <v>0.0</v>
      </c>
      <c r="K816" s="7">
        <v>0.0</v>
      </c>
    </row>
    <row r="817">
      <c r="E817" s="7">
        <v>0.0</v>
      </c>
      <c r="K817" s="7">
        <v>0.0</v>
      </c>
    </row>
    <row r="818">
      <c r="E818" s="7">
        <v>0.0</v>
      </c>
      <c r="K818" s="7">
        <v>0.0</v>
      </c>
    </row>
    <row r="819">
      <c r="E819" s="7">
        <v>0.0</v>
      </c>
      <c r="K819" s="7">
        <v>0.0</v>
      </c>
    </row>
    <row r="820">
      <c r="E820" s="7">
        <v>0.0</v>
      </c>
      <c r="K820" s="7">
        <v>0.0</v>
      </c>
    </row>
    <row r="821">
      <c r="E821" s="7">
        <v>0.0</v>
      </c>
      <c r="K821" s="7">
        <v>0.0</v>
      </c>
    </row>
    <row r="822">
      <c r="E822" s="7">
        <v>0.0</v>
      </c>
      <c r="K822" s="7">
        <v>0.0</v>
      </c>
    </row>
    <row r="823">
      <c r="E823" s="7">
        <v>0.0</v>
      </c>
      <c r="K823" s="7">
        <v>0.0</v>
      </c>
    </row>
    <row r="824">
      <c r="E824" s="7">
        <v>0.0</v>
      </c>
      <c r="K824" s="7">
        <v>0.0</v>
      </c>
    </row>
    <row r="825">
      <c r="E825" s="7">
        <v>0.0</v>
      </c>
      <c r="K825" s="7">
        <v>0.0</v>
      </c>
    </row>
    <row r="826">
      <c r="E826" s="7">
        <v>0.0</v>
      </c>
      <c r="K826" s="7">
        <v>0.0</v>
      </c>
    </row>
    <row r="827">
      <c r="E827" s="7">
        <v>0.0</v>
      </c>
      <c r="K827" s="7">
        <v>0.0</v>
      </c>
    </row>
    <row r="828">
      <c r="E828" s="7">
        <v>0.0</v>
      </c>
      <c r="K828" s="7">
        <v>0.0</v>
      </c>
    </row>
    <row r="829">
      <c r="E829" s="7">
        <v>0.0</v>
      </c>
      <c r="K829" s="7">
        <v>0.0</v>
      </c>
    </row>
    <row r="830">
      <c r="E830" s="7">
        <v>0.0</v>
      </c>
      <c r="K830" s="7">
        <v>0.0</v>
      </c>
    </row>
    <row r="831">
      <c r="E831" s="7">
        <v>0.0</v>
      </c>
      <c r="K831" s="7">
        <v>0.0</v>
      </c>
    </row>
    <row r="832">
      <c r="E832" s="7">
        <v>0.0</v>
      </c>
      <c r="K832" s="7">
        <v>0.0</v>
      </c>
    </row>
    <row r="833">
      <c r="E833" s="7">
        <v>0.0</v>
      </c>
      <c r="K833" s="7">
        <v>0.0</v>
      </c>
    </row>
    <row r="834">
      <c r="E834" s="7">
        <v>0.0</v>
      </c>
      <c r="K834" s="7">
        <v>0.0</v>
      </c>
    </row>
    <row r="835">
      <c r="E835" s="7">
        <v>0.0</v>
      </c>
      <c r="K835" s="7">
        <v>0.0</v>
      </c>
    </row>
    <row r="836">
      <c r="E836" s="7">
        <v>0.0</v>
      </c>
      <c r="K836" s="7">
        <v>0.0</v>
      </c>
    </row>
    <row r="837">
      <c r="E837" s="7">
        <v>0.0</v>
      </c>
      <c r="K837" s="7">
        <v>0.0</v>
      </c>
    </row>
    <row r="838">
      <c r="E838" s="7">
        <v>0.0</v>
      </c>
      <c r="K838" s="7">
        <v>0.0</v>
      </c>
    </row>
    <row r="839">
      <c r="E839" s="7">
        <v>0.0</v>
      </c>
      <c r="K839" s="7">
        <v>0.0</v>
      </c>
    </row>
    <row r="840">
      <c r="E840" s="7">
        <v>0.0</v>
      </c>
      <c r="K840" s="7">
        <v>0.0</v>
      </c>
    </row>
    <row r="841">
      <c r="E841" s="7">
        <v>0.0</v>
      </c>
      <c r="K841" s="7">
        <v>0.0</v>
      </c>
    </row>
    <row r="842">
      <c r="E842" s="7">
        <v>0.0</v>
      </c>
      <c r="K842" s="7">
        <v>0.0</v>
      </c>
    </row>
    <row r="843">
      <c r="E843" s="7">
        <v>0.0</v>
      </c>
      <c r="K843" s="7">
        <v>0.0</v>
      </c>
    </row>
    <row r="844">
      <c r="E844" s="7">
        <v>0.0</v>
      </c>
      <c r="K844" s="7">
        <v>0.0</v>
      </c>
    </row>
    <row r="845">
      <c r="E845" s="7">
        <v>0.0</v>
      </c>
      <c r="K845" s="7">
        <v>0.0</v>
      </c>
    </row>
    <row r="846">
      <c r="E846" s="7">
        <v>0.0</v>
      </c>
      <c r="K846" s="7">
        <v>0.0</v>
      </c>
    </row>
    <row r="847">
      <c r="E847" s="7">
        <v>0.0</v>
      </c>
      <c r="K847" s="7">
        <v>0.0</v>
      </c>
    </row>
    <row r="848">
      <c r="E848" s="7">
        <v>0.0</v>
      </c>
      <c r="K848" s="7">
        <v>0.0</v>
      </c>
    </row>
    <row r="849">
      <c r="E849" s="7">
        <v>0.0</v>
      </c>
      <c r="K849" s="7">
        <v>0.0</v>
      </c>
    </row>
    <row r="850">
      <c r="E850" s="7">
        <v>0.0</v>
      </c>
      <c r="K850" s="7">
        <v>0.0</v>
      </c>
    </row>
    <row r="851">
      <c r="E851" s="7">
        <v>0.0</v>
      </c>
      <c r="K851" s="7">
        <v>0.0</v>
      </c>
    </row>
    <row r="852">
      <c r="E852" s="7">
        <v>0.0</v>
      </c>
      <c r="K852" s="7">
        <v>0.0</v>
      </c>
    </row>
    <row r="853">
      <c r="E853" s="7">
        <v>0.0</v>
      </c>
      <c r="K853" s="7">
        <v>0.0</v>
      </c>
    </row>
    <row r="854">
      <c r="E854" s="7">
        <v>0.0</v>
      </c>
      <c r="K854" s="7">
        <v>0.0</v>
      </c>
    </row>
    <row r="855">
      <c r="E855" s="7">
        <v>0.0</v>
      </c>
      <c r="K855" s="7">
        <v>0.0</v>
      </c>
    </row>
    <row r="856">
      <c r="E856" s="7">
        <v>0.0</v>
      </c>
      <c r="K856" s="7">
        <v>0.0</v>
      </c>
    </row>
    <row r="857">
      <c r="E857" s="7">
        <v>0.0</v>
      </c>
      <c r="K857" s="7">
        <v>0.0</v>
      </c>
    </row>
    <row r="858">
      <c r="E858" s="7">
        <v>0.0</v>
      </c>
      <c r="K858" s="7">
        <v>0.0</v>
      </c>
    </row>
    <row r="859">
      <c r="E859" s="7">
        <v>0.0</v>
      </c>
      <c r="K859" s="7">
        <v>0.0</v>
      </c>
    </row>
    <row r="860">
      <c r="E860" s="7">
        <v>0.0</v>
      </c>
      <c r="K860" s="7">
        <v>0.0</v>
      </c>
    </row>
    <row r="861">
      <c r="E861" s="7">
        <v>0.0</v>
      </c>
      <c r="K861" s="7">
        <v>0.0</v>
      </c>
    </row>
    <row r="862">
      <c r="E862" s="7">
        <v>0.0</v>
      </c>
      <c r="K862" s="7">
        <v>0.0</v>
      </c>
    </row>
    <row r="863">
      <c r="E863" s="7">
        <v>0.0</v>
      </c>
      <c r="K863" s="7">
        <v>0.0</v>
      </c>
    </row>
    <row r="864">
      <c r="E864" s="7">
        <v>0.0</v>
      </c>
      <c r="K864" s="7">
        <v>0.0</v>
      </c>
    </row>
    <row r="865">
      <c r="E865" s="7">
        <v>0.0</v>
      </c>
      <c r="K865" s="7">
        <v>0.0</v>
      </c>
    </row>
    <row r="866">
      <c r="E866" s="7">
        <v>0.0</v>
      </c>
      <c r="K866" s="7">
        <v>0.0</v>
      </c>
    </row>
    <row r="867">
      <c r="E867" s="7">
        <v>0.0</v>
      </c>
      <c r="K867" s="7">
        <v>0.0</v>
      </c>
    </row>
    <row r="868">
      <c r="E868" s="7">
        <v>0.0</v>
      </c>
      <c r="K868" s="7">
        <v>0.0</v>
      </c>
    </row>
    <row r="869">
      <c r="E869" s="7">
        <v>0.0</v>
      </c>
      <c r="K869" s="7">
        <v>0.0</v>
      </c>
    </row>
    <row r="870">
      <c r="E870" s="7">
        <v>0.0</v>
      </c>
      <c r="K870" s="7">
        <v>0.0</v>
      </c>
    </row>
    <row r="871">
      <c r="E871" s="7">
        <v>0.0</v>
      </c>
      <c r="K871" s="7">
        <v>0.0</v>
      </c>
    </row>
    <row r="872">
      <c r="E872" s="7">
        <v>0.0</v>
      </c>
      <c r="K872" s="7">
        <v>0.0</v>
      </c>
    </row>
    <row r="873">
      <c r="E873" s="7">
        <v>0.0</v>
      </c>
      <c r="K873" s="7">
        <v>0.0</v>
      </c>
    </row>
    <row r="874">
      <c r="E874" s="7">
        <v>0.0</v>
      </c>
      <c r="K874" s="7">
        <v>0.0</v>
      </c>
    </row>
    <row r="875">
      <c r="E875" s="7">
        <v>0.0</v>
      </c>
      <c r="K875" s="7">
        <v>0.0</v>
      </c>
    </row>
    <row r="876">
      <c r="E876" s="7">
        <v>0.0</v>
      </c>
      <c r="K876" s="7">
        <v>0.0</v>
      </c>
    </row>
    <row r="877">
      <c r="E877" s="7">
        <v>0.0</v>
      </c>
      <c r="K877" s="7">
        <v>0.0</v>
      </c>
    </row>
    <row r="878">
      <c r="E878" s="7">
        <v>0.0</v>
      </c>
      <c r="K878" s="7">
        <v>0.0</v>
      </c>
    </row>
    <row r="879">
      <c r="E879" s="7">
        <v>0.0</v>
      </c>
      <c r="K879" s="7">
        <v>0.0</v>
      </c>
    </row>
    <row r="880">
      <c r="E880" s="7">
        <v>0.0</v>
      </c>
      <c r="K880" s="7">
        <v>0.0</v>
      </c>
    </row>
    <row r="881">
      <c r="E881" s="7">
        <v>0.0</v>
      </c>
      <c r="K881" s="7">
        <v>0.0</v>
      </c>
    </row>
    <row r="882">
      <c r="E882" s="7">
        <v>0.0</v>
      </c>
      <c r="K882" s="7">
        <v>0.0</v>
      </c>
    </row>
    <row r="883">
      <c r="E883" s="7">
        <v>0.0</v>
      </c>
      <c r="K883" s="7">
        <v>0.0</v>
      </c>
    </row>
    <row r="884">
      <c r="E884" s="7">
        <v>0.0</v>
      </c>
      <c r="K884" s="7">
        <v>0.0</v>
      </c>
    </row>
    <row r="885">
      <c r="E885" s="7">
        <v>0.0</v>
      </c>
      <c r="K885" s="7">
        <v>0.0</v>
      </c>
    </row>
    <row r="886">
      <c r="E886" s="7">
        <v>0.0</v>
      </c>
      <c r="K886" s="7">
        <v>0.0</v>
      </c>
    </row>
    <row r="887">
      <c r="E887" s="7">
        <v>0.0</v>
      </c>
      <c r="K887" s="7">
        <v>0.0</v>
      </c>
    </row>
    <row r="888">
      <c r="E888" s="7">
        <v>0.0</v>
      </c>
      <c r="K888" s="7">
        <v>0.0</v>
      </c>
    </row>
    <row r="889">
      <c r="E889" s="7">
        <v>0.0</v>
      </c>
      <c r="K889" s="7">
        <v>0.0</v>
      </c>
    </row>
    <row r="890">
      <c r="E890" s="7">
        <v>0.0</v>
      </c>
      <c r="K890" s="7">
        <v>0.0</v>
      </c>
    </row>
    <row r="891">
      <c r="E891" s="7">
        <v>0.0</v>
      </c>
      <c r="K891" s="7">
        <v>0.0</v>
      </c>
    </row>
    <row r="892">
      <c r="E892" s="7">
        <v>0.0</v>
      </c>
      <c r="K892" s="7">
        <v>0.0</v>
      </c>
    </row>
    <row r="893">
      <c r="E893" s="7">
        <v>0.0</v>
      </c>
      <c r="K893" s="7">
        <v>0.0</v>
      </c>
    </row>
    <row r="894">
      <c r="E894" s="7">
        <v>0.0</v>
      </c>
      <c r="K894" s="7">
        <v>0.0</v>
      </c>
    </row>
    <row r="895">
      <c r="E895" s="7">
        <v>0.0</v>
      </c>
      <c r="K895" s="7">
        <v>0.0</v>
      </c>
    </row>
    <row r="896">
      <c r="E896" s="7">
        <v>0.0</v>
      </c>
      <c r="K896" s="7">
        <v>0.0</v>
      </c>
    </row>
    <row r="897">
      <c r="E897" s="7">
        <v>0.0</v>
      </c>
      <c r="K897" s="7">
        <v>0.0</v>
      </c>
    </row>
    <row r="898">
      <c r="E898" s="7">
        <v>0.0</v>
      </c>
      <c r="K898" s="7">
        <v>0.0</v>
      </c>
    </row>
    <row r="899">
      <c r="E899" s="7">
        <v>0.0</v>
      </c>
      <c r="K899" s="7">
        <v>0.0</v>
      </c>
    </row>
    <row r="900">
      <c r="E900" s="7">
        <v>0.0</v>
      </c>
      <c r="K900" s="7">
        <v>0.0</v>
      </c>
    </row>
    <row r="901">
      <c r="E901" s="7">
        <v>0.0</v>
      </c>
      <c r="K901" s="7">
        <v>0.0</v>
      </c>
    </row>
    <row r="902">
      <c r="E902" s="7">
        <v>0.0</v>
      </c>
      <c r="K902" s="7">
        <v>0.0</v>
      </c>
    </row>
    <row r="903">
      <c r="E903" s="7">
        <v>0.0</v>
      </c>
      <c r="K903" s="7">
        <v>0.0</v>
      </c>
    </row>
    <row r="904">
      <c r="E904" s="7">
        <v>0.0</v>
      </c>
      <c r="K904" s="7">
        <v>0.0</v>
      </c>
    </row>
    <row r="905">
      <c r="E905" s="7">
        <v>0.0</v>
      </c>
      <c r="K905" s="7">
        <v>0.0</v>
      </c>
    </row>
    <row r="906">
      <c r="E906" s="7">
        <v>0.0</v>
      </c>
      <c r="K906" s="7">
        <v>0.0</v>
      </c>
    </row>
    <row r="907">
      <c r="E907" s="7">
        <v>0.0</v>
      </c>
      <c r="K907" s="7">
        <v>0.0</v>
      </c>
    </row>
    <row r="908">
      <c r="E908" s="7">
        <v>0.0</v>
      </c>
      <c r="K908" s="7">
        <v>0.0</v>
      </c>
    </row>
    <row r="909">
      <c r="E909" s="7">
        <v>0.0</v>
      </c>
      <c r="K909" s="7">
        <v>0.0</v>
      </c>
    </row>
    <row r="910">
      <c r="E910" s="7">
        <v>0.0</v>
      </c>
      <c r="K910" s="7">
        <v>0.0</v>
      </c>
    </row>
    <row r="911">
      <c r="E911" s="7">
        <v>0.0</v>
      </c>
      <c r="K911" s="7">
        <v>0.0</v>
      </c>
    </row>
    <row r="912">
      <c r="E912" s="7">
        <v>0.0</v>
      </c>
      <c r="K912" s="7">
        <v>0.0</v>
      </c>
    </row>
    <row r="913">
      <c r="E913" s="7">
        <v>0.0</v>
      </c>
      <c r="K913" s="7">
        <v>0.0</v>
      </c>
    </row>
    <row r="914">
      <c r="E914" s="7">
        <v>0.0</v>
      </c>
      <c r="K914" s="7">
        <v>0.0</v>
      </c>
    </row>
    <row r="915">
      <c r="E915" s="7">
        <v>0.0</v>
      </c>
      <c r="K915" s="7">
        <v>0.0</v>
      </c>
    </row>
    <row r="916">
      <c r="E916" s="7">
        <v>0.0</v>
      </c>
      <c r="K916" s="7">
        <v>0.0</v>
      </c>
    </row>
    <row r="917">
      <c r="E917" s="7">
        <v>0.0</v>
      </c>
      <c r="K917" s="7">
        <v>0.0</v>
      </c>
    </row>
    <row r="918">
      <c r="E918" s="7">
        <v>0.0</v>
      </c>
      <c r="K918" s="7">
        <v>0.0</v>
      </c>
    </row>
    <row r="919">
      <c r="E919" s="7">
        <v>0.0</v>
      </c>
      <c r="K919" s="7">
        <v>0.0</v>
      </c>
    </row>
    <row r="920">
      <c r="E920" s="7">
        <v>0.0</v>
      </c>
      <c r="K920" s="7">
        <v>0.0</v>
      </c>
    </row>
    <row r="921">
      <c r="E921" s="7">
        <v>0.0</v>
      </c>
      <c r="K921" s="7">
        <v>0.0</v>
      </c>
    </row>
    <row r="922">
      <c r="E922" s="7">
        <v>0.0</v>
      </c>
      <c r="K922" s="7">
        <v>0.0</v>
      </c>
    </row>
    <row r="923">
      <c r="E923" s="7">
        <v>0.0</v>
      </c>
      <c r="K923" s="7">
        <v>0.0</v>
      </c>
    </row>
    <row r="924">
      <c r="E924" s="7">
        <v>0.0</v>
      </c>
      <c r="K924" s="7">
        <v>0.0</v>
      </c>
    </row>
    <row r="925">
      <c r="E925" s="7">
        <v>0.0</v>
      </c>
      <c r="K925" s="7">
        <v>0.0</v>
      </c>
    </row>
    <row r="926">
      <c r="E926" s="7">
        <v>0.0</v>
      </c>
      <c r="K926" s="7">
        <v>0.0</v>
      </c>
    </row>
    <row r="927">
      <c r="E927" s="7">
        <v>0.0</v>
      </c>
      <c r="K927" s="7">
        <v>0.0</v>
      </c>
    </row>
    <row r="928">
      <c r="E928" s="7">
        <v>0.0</v>
      </c>
      <c r="K928" s="7">
        <v>0.0</v>
      </c>
    </row>
    <row r="929">
      <c r="E929" s="7">
        <v>0.0</v>
      </c>
      <c r="K929" s="7">
        <v>0.0</v>
      </c>
    </row>
    <row r="930">
      <c r="E930" s="7">
        <v>0.0</v>
      </c>
      <c r="K930" s="7">
        <v>0.0</v>
      </c>
    </row>
    <row r="931">
      <c r="E931" s="7">
        <v>0.0</v>
      </c>
      <c r="K931" s="7">
        <v>0.0</v>
      </c>
    </row>
    <row r="932">
      <c r="E932" s="7">
        <v>0.0</v>
      </c>
      <c r="K932" s="7">
        <v>0.0</v>
      </c>
    </row>
    <row r="933">
      <c r="E933" s="7">
        <v>0.0</v>
      </c>
      <c r="K933" s="7">
        <v>0.0</v>
      </c>
    </row>
    <row r="934">
      <c r="E934" s="7">
        <v>0.0</v>
      </c>
      <c r="K934" s="7">
        <v>0.0</v>
      </c>
    </row>
    <row r="935">
      <c r="E935" s="7">
        <v>0.0</v>
      </c>
      <c r="K935" s="7">
        <v>0.0</v>
      </c>
    </row>
    <row r="936">
      <c r="E936" s="7">
        <v>0.0</v>
      </c>
      <c r="K936" s="7">
        <v>0.0</v>
      </c>
    </row>
    <row r="937">
      <c r="E937" s="7">
        <v>0.0</v>
      </c>
      <c r="K937" s="7">
        <v>0.0</v>
      </c>
    </row>
    <row r="938">
      <c r="E938" s="7">
        <v>0.0</v>
      </c>
      <c r="K938" s="7">
        <v>0.0</v>
      </c>
    </row>
    <row r="939">
      <c r="E939" s="7">
        <v>0.0</v>
      </c>
      <c r="K939" s="7">
        <v>0.0</v>
      </c>
    </row>
    <row r="940">
      <c r="E940" s="7">
        <v>0.0</v>
      </c>
      <c r="K940" s="7">
        <v>0.0</v>
      </c>
    </row>
    <row r="941">
      <c r="E941" s="7">
        <v>0.0</v>
      </c>
      <c r="K941" s="7">
        <v>0.0</v>
      </c>
    </row>
    <row r="942">
      <c r="E942" s="7">
        <v>0.0</v>
      </c>
      <c r="K942" s="7">
        <v>0.0</v>
      </c>
    </row>
    <row r="943">
      <c r="E943" s="7">
        <v>0.0</v>
      </c>
      <c r="K943" s="7">
        <v>0.0</v>
      </c>
    </row>
    <row r="944">
      <c r="E944" s="7">
        <v>0.0</v>
      </c>
      <c r="K944" s="7">
        <v>0.0</v>
      </c>
    </row>
    <row r="945">
      <c r="E945" s="7">
        <v>0.0</v>
      </c>
      <c r="K945" s="7">
        <v>0.0</v>
      </c>
    </row>
    <row r="946">
      <c r="E946" s="7">
        <v>0.0</v>
      </c>
      <c r="K946" s="7">
        <v>0.0</v>
      </c>
    </row>
    <row r="947">
      <c r="E947" s="7">
        <v>0.0</v>
      </c>
      <c r="K947" s="7">
        <v>0.0</v>
      </c>
    </row>
    <row r="948">
      <c r="E948" s="7">
        <v>0.0</v>
      </c>
      <c r="K948" s="7">
        <v>0.0</v>
      </c>
    </row>
    <row r="949">
      <c r="E949" s="7">
        <v>0.0</v>
      </c>
      <c r="K949" s="7">
        <v>0.0</v>
      </c>
    </row>
    <row r="950">
      <c r="E950" s="7">
        <v>0.0</v>
      </c>
      <c r="K950" s="7">
        <v>0.0</v>
      </c>
    </row>
    <row r="951">
      <c r="E951" s="7">
        <v>0.0</v>
      </c>
      <c r="K951" s="7">
        <v>0.0</v>
      </c>
    </row>
    <row r="952">
      <c r="E952" s="7">
        <v>0.0</v>
      </c>
      <c r="K952" s="7">
        <v>0.0</v>
      </c>
    </row>
    <row r="953">
      <c r="E953" s="7">
        <v>0.0</v>
      </c>
      <c r="K953" s="7">
        <v>0.0</v>
      </c>
    </row>
    <row r="954">
      <c r="E954" s="7">
        <v>0.0</v>
      </c>
      <c r="K954" s="7">
        <v>0.0</v>
      </c>
    </row>
    <row r="955">
      <c r="E955" s="7">
        <v>0.0</v>
      </c>
      <c r="K955" s="7">
        <v>0.0</v>
      </c>
    </row>
    <row r="956">
      <c r="E956" s="7">
        <v>0.0</v>
      </c>
      <c r="K956" s="7">
        <v>0.0</v>
      </c>
    </row>
    <row r="957">
      <c r="E957" s="7">
        <v>0.0</v>
      </c>
      <c r="K957" s="7">
        <v>0.0</v>
      </c>
    </row>
    <row r="958">
      <c r="E958" s="7">
        <v>0.0</v>
      </c>
      <c r="K958" s="7">
        <v>0.0</v>
      </c>
    </row>
    <row r="959">
      <c r="E959" s="7">
        <v>0.0</v>
      </c>
      <c r="K959" s="7">
        <v>0.0</v>
      </c>
    </row>
    <row r="960">
      <c r="E960" s="7">
        <v>0.0</v>
      </c>
      <c r="K960" s="7">
        <v>0.0</v>
      </c>
    </row>
    <row r="961">
      <c r="E961" s="7">
        <v>0.0</v>
      </c>
      <c r="K961" s="7">
        <v>0.0</v>
      </c>
    </row>
    <row r="962">
      <c r="E962" s="7">
        <v>0.0</v>
      </c>
      <c r="K962" s="7">
        <v>0.0</v>
      </c>
    </row>
    <row r="963">
      <c r="E963" s="7">
        <v>0.0</v>
      </c>
      <c r="K963" s="7">
        <v>0.0</v>
      </c>
    </row>
    <row r="964">
      <c r="E964" s="7">
        <v>0.0</v>
      </c>
      <c r="K964" s="7">
        <v>0.0</v>
      </c>
    </row>
    <row r="965">
      <c r="E965" s="7">
        <v>0.0</v>
      </c>
      <c r="K965" s="7">
        <v>0.0</v>
      </c>
    </row>
    <row r="966">
      <c r="E966" s="7">
        <v>0.0</v>
      </c>
      <c r="K966" s="7">
        <v>0.0</v>
      </c>
    </row>
    <row r="967">
      <c r="E967" s="7">
        <v>0.0</v>
      </c>
      <c r="K967" s="7">
        <v>0.0</v>
      </c>
    </row>
    <row r="968">
      <c r="E968" s="7">
        <v>0.0</v>
      </c>
      <c r="K968" s="7">
        <v>0.0</v>
      </c>
    </row>
    <row r="969">
      <c r="E969" s="7">
        <v>0.0</v>
      </c>
      <c r="K969" s="7">
        <v>0.0</v>
      </c>
    </row>
    <row r="970">
      <c r="E970" s="7">
        <v>0.0</v>
      </c>
      <c r="K970" s="7">
        <v>0.0</v>
      </c>
    </row>
    <row r="971">
      <c r="E971" s="7">
        <v>0.0</v>
      </c>
      <c r="K971" s="7">
        <v>0.0</v>
      </c>
    </row>
    <row r="972">
      <c r="E972" s="7">
        <v>0.0</v>
      </c>
      <c r="K972" s="7">
        <v>0.0</v>
      </c>
    </row>
    <row r="973">
      <c r="E973" s="7">
        <v>0.0</v>
      </c>
      <c r="K973" s="7">
        <v>0.0</v>
      </c>
    </row>
    <row r="974">
      <c r="E974" s="7">
        <v>0.0</v>
      </c>
      <c r="K974" s="7">
        <v>0.0</v>
      </c>
    </row>
    <row r="975">
      <c r="E975" s="7">
        <v>0.0</v>
      </c>
      <c r="K975" s="7">
        <v>0.0</v>
      </c>
    </row>
    <row r="976">
      <c r="E976" s="7">
        <v>0.0</v>
      </c>
      <c r="K976" s="7">
        <v>0.0</v>
      </c>
    </row>
    <row r="977">
      <c r="E977" s="7">
        <v>0.0</v>
      </c>
      <c r="K977" s="7">
        <v>0.0</v>
      </c>
    </row>
    <row r="978">
      <c r="E978" s="7">
        <v>0.0</v>
      </c>
      <c r="K978" s="7">
        <v>0.0</v>
      </c>
    </row>
    <row r="979">
      <c r="E979" s="7">
        <v>0.0</v>
      </c>
      <c r="K979" s="7">
        <v>0.0</v>
      </c>
    </row>
    <row r="980">
      <c r="E980" s="7">
        <v>0.0</v>
      </c>
      <c r="K980" s="7">
        <v>0.0</v>
      </c>
    </row>
    <row r="981">
      <c r="E981" s="7">
        <v>0.0</v>
      </c>
      <c r="K981" s="7">
        <v>0.0</v>
      </c>
    </row>
    <row r="982">
      <c r="E982" s="7">
        <v>0.0</v>
      </c>
      <c r="K982" s="7">
        <v>0.0</v>
      </c>
    </row>
    <row r="983">
      <c r="E983" s="7">
        <v>0.0</v>
      </c>
      <c r="K983" s="7">
        <v>0.0</v>
      </c>
    </row>
    <row r="984">
      <c r="E984" s="7">
        <v>0.0</v>
      </c>
      <c r="K984" s="7">
        <v>0.0</v>
      </c>
    </row>
    <row r="985">
      <c r="E985" s="7">
        <v>0.0</v>
      </c>
      <c r="K985" s="7">
        <v>0.0</v>
      </c>
    </row>
    <row r="986">
      <c r="E986" s="7">
        <v>0.0</v>
      </c>
      <c r="K986" s="7">
        <v>0.0</v>
      </c>
    </row>
    <row r="987">
      <c r="E987" s="7">
        <v>0.0</v>
      </c>
      <c r="K987" s="7">
        <v>0.0</v>
      </c>
    </row>
    <row r="988">
      <c r="E988" s="7">
        <v>0.0</v>
      </c>
      <c r="K988" s="7">
        <v>0.0</v>
      </c>
    </row>
    <row r="989">
      <c r="E989" s="7">
        <v>0.0</v>
      </c>
      <c r="K989" s="7">
        <v>0.0</v>
      </c>
    </row>
    <row r="990">
      <c r="E990" s="7">
        <v>0.0</v>
      </c>
      <c r="K990" s="7">
        <v>0.0</v>
      </c>
    </row>
    <row r="991">
      <c r="E991" s="7">
        <v>0.0</v>
      </c>
      <c r="K991" s="7">
        <v>0.0</v>
      </c>
    </row>
    <row r="992">
      <c r="E992" s="7">
        <v>0.0</v>
      </c>
      <c r="K992" s="7">
        <v>0.0</v>
      </c>
    </row>
    <row r="993">
      <c r="E993" s="7">
        <v>0.0</v>
      </c>
      <c r="K993" s="7">
        <v>0.0</v>
      </c>
    </row>
    <row r="994">
      <c r="E994" s="7">
        <v>0.0</v>
      </c>
      <c r="K994" s="7">
        <v>0.0</v>
      </c>
    </row>
    <row r="995">
      <c r="E995" s="7">
        <v>0.0</v>
      </c>
      <c r="K995" s="7">
        <v>0.0</v>
      </c>
    </row>
    <row r="996">
      <c r="E996" s="7">
        <v>0.0</v>
      </c>
      <c r="K996" s="7">
        <v>0.0</v>
      </c>
    </row>
    <row r="997">
      <c r="E997" s="7">
        <v>0.0</v>
      </c>
      <c r="K997" s="7">
        <v>0.0</v>
      </c>
    </row>
    <row r="998">
      <c r="E998" s="7">
        <v>0.0</v>
      </c>
      <c r="K998" s="7">
        <v>0.0</v>
      </c>
    </row>
    <row r="999">
      <c r="E999" s="7">
        <v>0.0</v>
      </c>
      <c r="K999" s="7">
        <v>0.0</v>
      </c>
    </row>
    <row r="1000">
      <c r="E1000" s="7">
        <v>0.0</v>
      </c>
      <c r="K1000" s="7">
        <v>0.0</v>
      </c>
    </row>
  </sheetData>
  <conditionalFormatting sqref="B1:B1000 C1:E1 F1:G1000 I1:K1000 C580:E1000">
    <cfRule type="expression" dxfId="0" priority="1">
      <formula>COUNTIF($B:$B, B1)&gt;1</formula>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5.5"/>
    <col customWidth="1" min="6" max="6" width="31.88"/>
    <col customWidth="1" min="7" max="7" width="46.38"/>
    <col customWidth="1" min="8" max="8" width="37.88"/>
  </cols>
  <sheetData>
    <row r="1">
      <c r="A1" s="1" t="s">
        <v>0</v>
      </c>
      <c r="B1" s="2" t="s">
        <v>1</v>
      </c>
      <c r="C1" s="1" t="s">
        <v>2</v>
      </c>
      <c r="D1" s="1" t="s">
        <v>1126</v>
      </c>
      <c r="E1" s="1" t="s">
        <v>1127</v>
      </c>
      <c r="F1" s="3" t="s">
        <v>3</v>
      </c>
      <c r="G1" s="1" t="s">
        <v>4</v>
      </c>
      <c r="H1" s="1" t="s">
        <v>5</v>
      </c>
    </row>
    <row r="2">
      <c r="A2" s="4" t="s">
        <v>733</v>
      </c>
      <c r="B2" s="4" t="s">
        <v>734</v>
      </c>
      <c r="C2" s="4" t="s">
        <v>47</v>
      </c>
      <c r="D2" s="6" t="str">
        <f>IFERROR(__xludf.DUMMYFUNCTION("UNIQUE(C2:C430)"),"HIGHLY LIKELY")</f>
        <v>HIGHLY LIKELY</v>
      </c>
      <c r="E2" s="6">
        <f t="array" ref="E2:E430">COUNTIF(C2:C430, D2:D430)</f>
        <v>3</v>
      </c>
      <c r="F2" s="4" t="s">
        <v>48</v>
      </c>
      <c r="G2" s="4" t="s">
        <v>251</v>
      </c>
      <c r="H2" s="8" t="s">
        <v>735</v>
      </c>
    </row>
    <row r="3">
      <c r="A3" s="4" t="s">
        <v>733</v>
      </c>
      <c r="B3" s="5" t="s">
        <v>736</v>
      </c>
      <c r="C3" s="6" t="str">
        <f>IFERROR(VLOOKUP(B3,Rankings!A:B,2,FALSE),"")</f>
        <v>LIKELY</v>
      </c>
      <c r="D3" s="6" t="str">
        <f>IFERROR(__xludf.DUMMYFUNCTION("""COMPUTED_VALUE"""),"LIKELY")</f>
        <v>LIKELY</v>
      </c>
      <c r="E3" s="6">
        <v>5.0</v>
      </c>
      <c r="F3" s="4" t="s">
        <v>737</v>
      </c>
      <c r="G3" s="7" t="str">
        <f>IFERROR(VLOOKUP(B3,'Conditions Treated'!A:B,2,FALSE),"")</f>
        <v>Atopic Dermatitis, Asthma, Chronic Rhinosinusitis with Nasal Polyposis, Eosinophilic Esophagitis, Prurigo Nodularis</v>
      </c>
      <c r="H3" s="8" t="s">
        <v>738</v>
      </c>
    </row>
    <row r="4">
      <c r="A4" s="4" t="s">
        <v>733</v>
      </c>
      <c r="B4" s="5" t="s">
        <v>739</v>
      </c>
      <c r="C4" s="6" t="str">
        <f>IFERROR(VLOOKUP(B4,Rankings!A:B,2,FALSE),"")</f>
        <v>LIKELY</v>
      </c>
      <c r="D4" s="6"/>
      <c r="E4" s="6">
        <v>0.0</v>
      </c>
      <c r="F4" s="4" t="s">
        <v>740</v>
      </c>
      <c r="G4" s="7" t="str">
        <f>IFERROR(VLOOKUP(B4,'Conditions Treated'!A:B,2,FALSE),"")</f>
        <v>Chronic kidney disease, Heart failure, Type 2 diabetes mellitus</v>
      </c>
      <c r="H4" s="8" t="s">
        <v>741</v>
      </c>
    </row>
    <row r="5">
      <c r="A5" s="4" t="s">
        <v>733</v>
      </c>
      <c r="B5" s="5" t="s">
        <v>742</v>
      </c>
      <c r="C5" s="6" t="str">
        <f>IFERROR(VLOOKUP(B5,Rankings!A:B,2,FALSE),"")</f>
        <v>LIKELY</v>
      </c>
      <c r="D5" s="6"/>
      <c r="E5" s="6">
        <v>0.0</v>
      </c>
      <c r="F5" s="4" t="s">
        <v>740</v>
      </c>
      <c r="G5" s="7" t="str">
        <f>IFERROR(VLOOKUP(B5,'Conditions Treated'!A:B,2,FALSE),"")</f>
        <v>Chronic kidney disease, Heart failure, Type 2 diabetes mellitus</v>
      </c>
      <c r="H5" s="8" t="s">
        <v>743</v>
      </c>
    </row>
    <row r="6">
      <c r="A6" s="4" t="s">
        <v>733</v>
      </c>
      <c r="B6" s="5" t="s">
        <v>744</v>
      </c>
      <c r="C6" s="6" t="str">
        <f>IFERROR(VLOOKUP(B6,Rankings!A:B,2,FALSE),"")</f>
        <v>LIKELY</v>
      </c>
      <c r="D6" s="6"/>
      <c r="E6" s="6">
        <v>0.0</v>
      </c>
      <c r="F6" s="4" t="s">
        <v>211</v>
      </c>
      <c r="G6" s="7" t="str">
        <f>IFERROR(VLOOKUP(B6,'Conditions Treated'!A:B,2,FALSE),"")</f>
        <v>Type 2 diabetes mellitus</v>
      </c>
      <c r="H6" s="8" t="s">
        <v>745</v>
      </c>
    </row>
    <row r="7">
      <c r="A7" s="4" t="s">
        <v>733</v>
      </c>
      <c r="B7" s="5" t="s">
        <v>746</v>
      </c>
      <c r="C7" s="6" t="str">
        <f>IFERROR(VLOOKUP(B7,Rankings!A:B,2,FALSE),"")</f>
        <v>HIGHLY LIKELY</v>
      </c>
      <c r="D7" s="6"/>
      <c r="E7" s="6">
        <v>0.0</v>
      </c>
      <c r="F7" s="4" t="s">
        <v>52</v>
      </c>
      <c r="G7" s="7" t="str">
        <f>IFERROR(VLOOKUP(B7,'Conditions Treated'!A:B,2,FALSE),"")</f>
        <v>Moderate-to-severe plaque psoriasis, Active psoriatic arthritis, Moderately to severely active Crohn's disease, Moderately to severely active ulcerative colitis</v>
      </c>
      <c r="H7" s="8" t="s">
        <v>572</v>
      </c>
    </row>
    <row r="8">
      <c r="A8" s="4" t="s">
        <v>733</v>
      </c>
      <c r="B8" s="5" t="s">
        <v>747</v>
      </c>
      <c r="C8" s="6" t="str">
        <f>IFERROR(VLOOKUP(B8,Rankings!A:B,2,FALSE),"")</f>
        <v>LIKELY</v>
      </c>
      <c r="D8" s="6"/>
      <c r="E8" s="6">
        <v>0.0</v>
      </c>
      <c r="F8" s="4" t="s">
        <v>211</v>
      </c>
      <c r="G8" s="7" t="str">
        <f>IFERROR(VLOOKUP(B8,'Conditions Treated'!A:B,2,FALSE),"")</f>
        <v>Type 2 diabetes mellitus</v>
      </c>
      <c r="H8" s="8" t="s">
        <v>748</v>
      </c>
    </row>
    <row r="9">
      <c r="A9" s="4" t="s">
        <v>733</v>
      </c>
      <c r="B9" s="5" t="s">
        <v>749</v>
      </c>
      <c r="C9" s="9" t="s">
        <v>47</v>
      </c>
      <c r="D9" s="9"/>
      <c r="E9" s="9">
        <v>0.0</v>
      </c>
      <c r="F9" s="4" t="s">
        <v>156</v>
      </c>
      <c r="G9" s="7" t="str">
        <f>IFERROR(VLOOKUP(B9,'Conditions Treated'!A:B,2,FALSE),"")</f>
        <v>Attention Deficit Hyperactivity Disorder, Binge eating disorder</v>
      </c>
      <c r="H9" s="8" t="s">
        <v>750</v>
      </c>
    </row>
    <row r="10">
      <c r="E10" s="7">
        <v>0.0</v>
      </c>
    </row>
    <row r="11">
      <c r="E11" s="7">
        <v>0.0</v>
      </c>
    </row>
    <row r="12">
      <c r="E12" s="7">
        <v>0.0</v>
      </c>
    </row>
    <row r="13">
      <c r="E13" s="7">
        <v>0.0</v>
      </c>
    </row>
    <row r="14">
      <c r="E14" s="7">
        <v>0.0</v>
      </c>
    </row>
    <row r="15">
      <c r="E15" s="7">
        <v>0.0</v>
      </c>
    </row>
    <row r="16">
      <c r="E16" s="7">
        <v>0.0</v>
      </c>
    </row>
    <row r="17">
      <c r="E17" s="7">
        <v>0.0</v>
      </c>
    </row>
    <row r="18">
      <c r="E18" s="7">
        <v>0.0</v>
      </c>
    </row>
    <row r="19">
      <c r="E19" s="7">
        <v>0.0</v>
      </c>
    </row>
    <row r="20">
      <c r="E20" s="7">
        <v>0.0</v>
      </c>
    </row>
    <row r="21">
      <c r="E21" s="7">
        <v>0.0</v>
      </c>
    </row>
    <row r="22">
      <c r="E22" s="7">
        <v>0.0</v>
      </c>
    </row>
    <row r="23">
      <c r="E23" s="7">
        <v>0.0</v>
      </c>
    </row>
    <row r="24">
      <c r="E24" s="7">
        <v>0.0</v>
      </c>
    </row>
    <row r="25">
      <c r="E25" s="7">
        <v>0.0</v>
      </c>
    </row>
    <row r="26">
      <c r="E26" s="7">
        <v>0.0</v>
      </c>
    </row>
    <row r="27">
      <c r="E27" s="7">
        <v>0.0</v>
      </c>
    </row>
    <row r="28">
      <c r="E28" s="7">
        <v>0.0</v>
      </c>
    </row>
    <row r="29">
      <c r="E29" s="7">
        <v>0.0</v>
      </c>
    </row>
    <row r="30">
      <c r="E30" s="7">
        <v>0.0</v>
      </c>
    </row>
    <row r="31">
      <c r="E31" s="7">
        <v>0.0</v>
      </c>
    </row>
    <row r="32">
      <c r="E32" s="7">
        <v>0.0</v>
      </c>
    </row>
    <row r="33">
      <c r="E33" s="7">
        <v>0.0</v>
      </c>
    </row>
    <row r="34">
      <c r="E34" s="7">
        <v>0.0</v>
      </c>
    </row>
    <row r="35">
      <c r="E35" s="7">
        <v>0.0</v>
      </c>
    </row>
    <row r="36">
      <c r="E36" s="7">
        <v>0.0</v>
      </c>
    </row>
    <row r="37">
      <c r="E37" s="7">
        <v>0.0</v>
      </c>
    </row>
    <row r="38">
      <c r="E38" s="7">
        <v>0.0</v>
      </c>
    </row>
    <row r="39">
      <c r="E39" s="7">
        <v>0.0</v>
      </c>
    </row>
    <row r="40">
      <c r="E40" s="7">
        <v>0.0</v>
      </c>
    </row>
    <row r="41">
      <c r="E41" s="7">
        <v>0.0</v>
      </c>
    </row>
    <row r="42">
      <c r="E42" s="7">
        <v>0.0</v>
      </c>
    </row>
    <row r="43">
      <c r="E43" s="7">
        <v>0.0</v>
      </c>
    </row>
    <row r="44">
      <c r="E44" s="7">
        <v>0.0</v>
      </c>
    </row>
    <row r="45">
      <c r="E45" s="7">
        <v>0.0</v>
      </c>
    </row>
    <row r="46">
      <c r="E46" s="7">
        <v>0.0</v>
      </c>
    </row>
    <row r="47">
      <c r="E47" s="7">
        <v>0.0</v>
      </c>
    </row>
    <row r="48">
      <c r="E48" s="7">
        <v>0.0</v>
      </c>
    </row>
    <row r="49">
      <c r="E49" s="7">
        <v>0.0</v>
      </c>
    </row>
    <row r="50">
      <c r="E50" s="7">
        <v>0.0</v>
      </c>
    </row>
    <row r="51">
      <c r="E51" s="7">
        <v>0.0</v>
      </c>
    </row>
    <row r="52">
      <c r="E52" s="7">
        <v>0.0</v>
      </c>
    </row>
    <row r="53">
      <c r="E53" s="7">
        <v>0.0</v>
      </c>
    </row>
    <row r="54">
      <c r="E54" s="7">
        <v>0.0</v>
      </c>
    </row>
    <row r="55">
      <c r="E55" s="7">
        <v>0.0</v>
      </c>
    </row>
    <row r="56">
      <c r="E56" s="7">
        <v>0.0</v>
      </c>
    </row>
    <row r="57">
      <c r="E57" s="7">
        <v>0.0</v>
      </c>
    </row>
    <row r="58">
      <c r="E58" s="7">
        <v>0.0</v>
      </c>
    </row>
    <row r="59">
      <c r="E59" s="7">
        <v>0.0</v>
      </c>
    </row>
    <row r="60">
      <c r="E60" s="7">
        <v>0.0</v>
      </c>
    </row>
    <row r="61">
      <c r="E61" s="7">
        <v>0.0</v>
      </c>
    </row>
    <row r="62">
      <c r="E62" s="7">
        <v>0.0</v>
      </c>
    </row>
    <row r="63">
      <c r="E63" s="7">
        <v>0.0</v>
      </c>
    </row>
    <row r="64">
      <c r="E64" s="7">
        <v>0.0</v>
      </c>
    </row>
    <row r="65">
      <c r="E65" s="7">
        <v>0.0</v>
      </c>
    </row>
    <row r="66">
      <c r="E66" s="7">
        <v>0.0</v>
      </c>
    </row>
    <row r="67">
      <c r="E67" s="7">
        <v>0.0</v>
      </c>
    </row>
    <row r="68">
      <c r="E68" s="7">
        <v>0.0</v>
      </c>
    </row>
    <row r="69">
      <c r="E69" s="7">
        <v>0.0</v>
      </c>
    </row>
    <row r="70">
      <c r="E70" s="7">
        <v>0.0</v>
      </c>
    </row>
    <row r="71">
      <c r="E71" s="7">
        <v>0.0</v>
      </c>
    </row>
    <row r="72">
      <c r="E72" s="7">
        <v>0.0</v>
      </c>
    </row>
    <row r="73">
      <c r="E73" s="7">
        <v>0.0</v>
      </c>
    </row>
    <row r="74">
      <c r="E74" s="7">
        <v>0.0</v>
      </c>
    </row>
    <row r="75">
      <c r="E75" s="7">
        <v>0.0</v>
      </c>
    </row>
    <row r="76">
      <c r="E76" s="7">
        <v>0.0</v>
      </c>
    </row>
    <row r="77">
      <c r="E77" s="7">
        <v>0.0</v>
      </c>
    </row>
    <row r="78">
      <c r="E78" s="7">
        <v>0.0</v>
      </c>
    </row>
    <row r="79">
      <c r="E79" s="7">
        <v>0.0</v>
      </c>
    </row>
    <row r="80">
      <c r="E80" s="7">
        <v>0.0</v>
      </c>
    </row>
    <row r="81">
      <c r="E81" s="7">
        <v>0.0</v>
      </c>
    </row>
    <row r="82">
      <c r="E82" s="7">
        <v>0.0</v>
      </c>
    </row>
    <row r="83">
      <c r="E83" s="7">
        <v>0.0</v>
      </c>
    </row>
    <row r="84">
      <c r="E84" s="7">
        <v>0.0</v>
      </c>
    </row>
    <row r="85">
      <c r="E85" s="7">
        <v>0.0</v>
      </c>
    </row>
    <row r="86">
      <c r="E86" s="7">
        <v>0.0</v>
      </c>
    </row>
    <row r="87">
      <c r="E87" s="7">
        <v>0.0</v>
      </c>
    </row>
    <row r="88">
      <c r="E88" s="7">
        <v>0.0</v>
      </c>
    </row>
    <row r="89">
      <c r="E89" s="7">
        <v>0.0</v>
      </c>
    </row>
    <row r="90">
      <c r="E90" s="7">
        <v>0.0</v>
      </c>
    </row>
    <row r="91">
      <c r="E91" s="7">
        <v>0.0</v>
      </c>
    </row>
    <row r="92">
      <c r="E92" s="7">
        <v>0.0</v>
      </c>
    </row>
    <row r="93">
      <c r="E93" s="7">
        <v>0.0</v>
      </c>
    </row>
    <row r="94">
      <c r="E94" s="7">
        <v>0.0</v>
      </c>
    </row>
    <row r="95">
      <c r="E95" s="7">
        <v>0.0</v>
      </c>
    </row>
    <row r="96">
      <c r="E96" s="7">
        <v>0.0</v>
      </c>
    </row>
    <row r="97">
      <c r="E97" s="7">
        <v>0.0</v>
      </c>
    </row>
    <row r="98">
      <c r="E98" s="7">
        <v>0.0</v>
      </c>
    </row>
    <row r="99">
      <c r="E99" s="7">
        <v>0.0</v>
      </c>
    </row>
    <row r="100">
      <c r="E100" s="7">
        <v>0.0</v>
      </c>
    </row>
    <row r="101">
      <c r="E101" s="7">
        <v>0.0</v>
      </c>
    </row>
    <row r="102">
      <c r="E102" s="7">
        <v>0.0</v>
      </c>
    </row>
    <row r="103">
      <c r="E103" s="7">
        <v>0.0</v>
      </c>
    </row>
    <row r="104">
      <c r="E104" s="7">
        <v>0.0</v>
      </c>
    </row>
    <row r="105">
      <c r="E105" s="7">
        <v>0.0</v>
      </c>
    </row>
    <row r="106">
      <c r="E106" s="7">
        <v>0.0</v>
      </c>
    </row>
    <row r="107">
      <c r="E107" s="7">
        <v>0.0</v>
      </c>
    </row>
    <row r="108">
      <c r="E108" s="7">
        <v>0.0</v>
      </c>
    </row>
    <row r="109">
      <c r="E109" s="7">
        <v>0.0</v>
      </c>
    </row>
    <row r="110">
      <c r="E110" s="7">
        <v>0.0</v>
      </c>
    </row>
    <row r="111">
      <c r="E111" s="7">
        <v>0.0</v>
      </c>
    </row>
    <row r="112">
      <c r="E112" s="7">
        <v>0.0</v>
      </c>
    </row>
    <row r="113">
      <c r="E113" s="7">
        <v>0.0</v>
      </c>
    </row>
    <row r="114">
      <c r="E114" s="7">
        <v>0.0</v>
      </c>
    </row>
    <row r="115">
      <c r="E115" s="7">
        <v>0.0</v>
      </c>
    </row>
    <row r="116">
      <c r="E116" s="7">
        <v>0.0</v>
      </c>
    </row>
    <row r="117">
      <c r="E117" s="7">
        <v>0.0</v>
      </c>
    </row>
    <row r="118">
      <c r="E118" s="7">
        <v>0.0</v>
      </c>
    </row>
    <row r="119">
      <c r="E119" s="7">
        <v>0.0</v>
      </c>
    </row>
    <row r="120">
      <c r="E120" s="7">
        <v>0.0</v>
      </c>
    </row>
    <row r="121">
      <c r="E121" s="7">
        <v>0.0</v>
      </c>
    </row>
    <row r="122">
      <c r="E122" s="7">
        <v>0.0</v>
      </c>
    </row>
    <row r="123">
      <c r="E123" s="7">
        <v>0.0</v>
      </c>
    </row>
    <row r="124">
      <c r="E124" s="7">
        <v>0.0</v>
      </c>
    </row>
    <row r="125">
      <c r="E125" s="7">
        <v>0.0</v>
      </c>
    </row>
    <row r="126">
      <c r="E126" s="7">
        <v>0.0</v>
      </c>
    </row>
    <row r="127">
      <c r="E127" s="7">
        <v>0.0</v>
      </c>
    </row>
    <row r="128">
      <c r="E128" s="7">
        <v>0.0</v>
      </c>
    </row>
    <row r="129">
      <c r="E129" s="7">
        <v>0.0</v>
      </c>
    </row>
    <row r="130">
      <c r="E130" s="7">
        <v>0.0</v>
      </c>
    </row>
    <row r="131">
      <c r="E131" s="7">
        <v>0.0</v>
      </c>
    </row>
    <row r="132">
      <c r="E132" s="7">
        <v>0.0</v>
      </c>
    </row>
    <row r="133">
      <c r="E133" s="7">
        <v>0.0</v>
      </c>
    </row>
    <row r="134">
      <c r="E134" s="7">
        <v>0.0</v>
      </c>
    </row>
    <row r="135">
      <c r="E135" s="7">
        <v>0.0</v>
      </c>
    </row>
    <row r="136">
      <c r="E136" s="7">
        <v>0.0</v>
      </c>
    </row>
    <row r="137">
      <c r="E137" s="7">
        <v>0.0</v>
      </c>
    </row>
    <row r="138">
      <c r="E138" s="7">
        <v>0.0</v>
      </c>
    </row>
    <row r="139">
      <c r="E139" s="7">
        <v>0.0</v>
      </c>
    </row>
    <row r="140">
      <c r="E140" s="7">
        <v>0.0</v>
      </c>
    </row>
    <row r="141">
      <c r="E141" s="7">
        <v>0.0</v>
      </c>
    </row>
    <row r="142">
      <c r="E142" s="7">
        <v>0.0</v>
      </c>
    </row>
    <row r="143">
      <c r="E143" s="7">
        <v>0.0</v>
      </c>
    </row>
    <row r="144">
      <c r="E144" s="7">
        <v>0.0</v>
      </c>
    </row>
    <row r="145">
      <c r="E145" s="7">
        <v>0.0</v>
      </c>
    </row>
    <row r="146">
      <c r="E146" s="7">
        <v>0.0</v>
      </c>
    </row>
    <row r="147">
      <c r="E147" s="7">
        <v>0.0</v>
      </c>
    </row>
    <row r="148">
      <c r="E148" s="7">
        <v>0.0</v>
      </c>
    </row>
    <row r="149">
      <c r="E149" s="7">
        <v>0.0</v>
      </c>
    </row>
    <row r="150">
      <c r="E150" s="7">
        <v>0.0</v>
      </c>
    </row>
    <row r="151">
      <c r="E151" s="7">
        <v>0.0</v>
      </c>
    </row>
    <row r="152">
      <c r="E152" s="7">
        <v>0.0</v>
      </c>
    </row>
    <row r="153">
      <c r="E153" s="7">
        <v>0.0</v>
      </c>
    </row>
    <row r="154">
      <c r="E154" s="7">
        <v>0.0</v>
      </c>
    </row>
    <row r="155">
      <c r="E155" s="7">
        <v>0.0</v>
      </c>
    </row>
    <row r="156">
      <c r="E156" s="7">
        <v>0.0</v>
      </c>
    </row>
    <row r="157">
      <c r="E157" s="7">
        <v>0.0</v>
      </c>
    </row>
    <row r="158">
      <c r="E158" s="7">
        <v>0.0</v>
      </c>
    </row>
    <row r="159">
      <c r="E159" s="7">
        <v>0.0</v>
      </c>
    </row>
    <row r="160">
      <c r="E160" s="7">
        <v>0.0</v>
      </c>
    </row>
    <row r="161">
      <c r="E161" s="7">
        <v>0.0</v>
      </c>
    </row>
    <row r="162">
      <c r="E162" s="7">
        <v>0.0</v>
      </c>
    </row>
    <row r="163">
      <c r="E163" s="7">
        <v>0.0</v>
      </c>
    </row>
    <row r="164">
      <c r="E164" s="7">
        <v>0.0</v>
      </c>
    </row>
    <row r="165">
      <c r="E165" s="7">
        <v>0.0</v>
      </c>
    </row>
    <row r="166">
      <c r="E166" s="7">
        <v>0.0</v>
      </c>
    </row>
    <row r="167">
      <c r="E167" s="7">
        <v>0.0</v>
      </c>
    </row>
    <row r="168">
      <c r="E168" s="7">
        <v>0.0</v>
      </c>
    </row>
    <row r="169">
      <c r="E169" s="7">
        <v>0.0</v>
      </c>
    </row>
    <row r="170">
      <c r="E170" s="7">
        <v>0.0</v>
      </c>
    </row>
    <row r="171">
      <c r="E171" s="7">
        <v>0.0</v>
      </c>
    </row>
    <row r="172">
      <c r="E172" s="7">
        <v>0.0</v>
      </c>
    </row>
    <row r="173">
      <c r="E173" s="7">
        <v>0.0</v>
      </c>
    </row>
    <row r="174">
      <c r="E174" s="7">
        <v>0.0</v>
      </c>
    </row>
    <row r="175">
      <c r="E175" s="7">
        <v>0.0</v>
      </c>
    </row>
    <row r="176">
      <c r="E176" s="7">
        <v>0.0</v>
      </c>
    </row>
    <row r="177">
      <c r="E177" s="7">
        <v>0.0</v>
      </c>
    </row>
    <row r="178">
      <c r="E178" s="7">
        <v>0.0</v>
      </c>
    </row>
    <row r="179">
      <c r="E179" s="7">
        <v>0.0</v>
      </c>
    </row>
    <row r="180">
      <c r="E180" s="7">
        <v>0.0</v>
      </c>
    </row>
    <row r="181">
      <c r="E181" s="7">
        <v>0.0</v>
      </c>
    </row>
    <row r="182">
      <c r="E182" s="7">
        <v>0.0</v>
      </c>
    </row>
    <row r="183">
      <c r="E183" s="7">
        <v>0.0</v>
      </c>
    </row>
    <row r="184">
      <c r="E184" s="7">
        <v>0.0</v>
      </c>
    </row>
    <row r="185">
      <c r="E185" s="7">
        <v>0.0</v>
      </c>
    </row>
    <row r="186">
      <c r="E186" s="7">
        <v>0.0</v>
      </c>
    </row>
    <row r="187">
      <c r="E187" s="7">
        <v>0.0</v>
      </c>
    </row>
    <row r="188">
      <c r="E188" s="7">
        <v>0.0</v>
      </c>
    </row>
    <row r="189">
      <c r="E189" s="7">
        <v>0.0</v>
      </c>
    </row>
    <row r="190">
      <c r="E190" s="7">
        <v>0.0</v>
      </c>
    </row>
    <row r="191">
      <c r="E191" s="7">
        <v>0.0</v>
      </c>
    </row>
    <row r="192">
      <c r="E192" s="7">
        <v>0.0</v>
      </c>
    </row>
    <row r="193">
      <c r="E193" s="7">
        <v>0.0</v>
      </c>
    </row>
    <row r="194">
      <c r="E194" s="7">
        <v>0.0</v>
      </c>
    </row>
    <row r="195">
      <c r="E195" s="7">
        <v>0.0</v>
      </c>
    </row>
    <row r="196">
      <c r="E196" s="7">
        <v>0.0</v>
      </c>
    </row>
    <row r="197">
      <c r="E197" s="7">
        <v>0.0</v>
      </c>
    </row>
    <row r="198">
      <c r="E198" s="7">
        <v>0.0</v>
      </c>
    </row>
    <row r="199">
      <c r="E199" s="7">
        <v>0.0</v>
      </c>
    </row>
    <row r="200">
      <c r="E200" s="7">
        <v>0.0</v>
      </c>
    </row>
    <row r="201">
      <c r="E201" s="7">
        <v>0.0</v>
      </c>
    </row>
    <row r="202">
      <c r="E202" s="7">
        <v>0.0</v>
      </c>
    </row>
    <row r="203">
      <c r="E203" s="7">
        <v>0.0</v>
      </c>
    </row>
    <row r="204">
      <c r="E204" s="7">
        <v>0.0</v>
      </c>
    </row>
    <row r="205">
      <c r="E205" s="7">
        <v>0.0</v>
      </c>
    </row>
    <row r="206">
      <c r="E206" s="7">
        <v>0.0</v>
      </c>
    </row>
    <row r="207">
      <c r="E207" s="7">
        <v>0.0</v>
      </c>
    </row>
    <row r="208">
      <c r="E208" s="7">
        <v>0.0</v>
      </c>
    </row>
    <row r="209">
      <c r="E209" s="7">
        <v>0.0</v>
      </c>
    </row>
    <row r="210">
      <c r="E210" s="7">
        <v>0.0</v>
      </c>
    </row>
    <row r="211">
      <c r="E211" s="7">
        <v>0.0</v>
      </c>
    </row>
    <row r="212">
      <c r="E212" s="7">
        <v>0.0</v>
      </c>
    </row>
    <row r="213">
      <c r="E213" s="7">
        <v>0.0</v>
      </c>
    </row>
    <row r="214">
      <c r="E214" s="7">
        <v>0.0</v>
      </c>
    </row>
    <row r="215">
      <c r="E215" s="7">
        <v>0.0</v>
      </c>
    </row>
    <row r="216">
      <c r="E216" s="7">
        <v>0.0</v>
      </c>
    </row>
    <row r="217">
      <c r="E217" s="7">
        <v>0.0</v>
      </c>
    </row>
    <row r="218">
      <c r="E218" s="7">
        <v>0.0</v>
      </c>
    </row>
    <row r="219">
      <c r="E219" s="7">
        <v>0.0</v>
      </c>
    </row>
    <row r="220">
      <c r="E220" s="7">
        <v>0.0</v>
      </c>
    </row>
    <row r="221">
      <c r="E221" s="7">
        <v>0.0</v>
      </c>
    </row>
    <row r="222">
      <c r="E222" s="7">
        <v>0.0</v>
      </c>
    </row>
    <row r="223">
      <c r="E223" s="7">
        <v>0.0</v>
      </c>
    </row>
    <row r="224">
      <c r="E224" s="7">
        <v>0.0</v>
      </c>
    </row>
    <row r="225">
      <c r="E225" s="7">
        <v>0.0</v>
      </c>
    </row>
    <row r="226">
      <c r="E226" s="7">
        <v>0.0</v>
      </c>
    </row>
    <row r="227">
      <c r="E227" s="7">
        <v>0.0</v>
      </c>
    </row>
    <row r="228">
      <c r="E228" s="7">
        <v>0.0</v>
      </c>
    </row>
    <row r="229">
      <c r="E229" s="7">
        <v>0.0</v>
      </c>
    </row>
    <row r="230">
      <c r="E230" s="7">
        <v>0.0</v>
      </c>
    </row>
    <row r="231">
      <c r="E231" s="7">
        <v>0.0</v>
      </c>
    </row>
    <row r="232">
      <c r="E232" s="7">
        <v>0.0</v>
      </c>
    </row>
    <row r="233">
      <c r="E233" s="7">
        <v>0.0</v>
      </c>
    </row>
    <row r="234">
      <c r="E234" s="7">
        <v>0.0</v>
      </c>
    </row>
    <row r="235">
      <c r="E235" s="7">
        <v>0.0</v>
      </c>
    </row>
    <row r="236">
      <c r="E236" s="7">
        <v>0.0</v>
      </c>
    </row>
    <row r="237">
      <c r="E237" s="7">
        <v>0.0</v>
      </c>
    </row>
    <row r="238">
      <c r="E238" s="7">
        <v>0.0</v>
      </c>
    </row>
    <row r="239">
      <c r="E239" s="7">
        <v>0.0</v>
      </c>
    </row>
    <row r="240">
      <c r="E240" s="7">
        <v>0.0</v>
      </c>
    </row>
    <row r="241">
      <c r="E241" s="7">
        <v>0.0</v>
      </c>
    </row>
    <row r="242">
      <c r="E242" s="7">
        <v>0.0</v>
      </c>
    </row>
    <row r="243">
      <c r="E243" s="7">
        <v>0.0</v>
      </c>
    </row>
    <row r="244">
      <c r="E244" s="7">
        <v>0.0</v>
      </c>
    </row>
    <row r="245">
      <c r="E245" s="7">
        <v>0.0</v>
      </c>
    </row>
    <row r="246">
      <c r="E246" s="7">
        <v>0.0</v>
      </c>
    </row>
    <row r="247">
      <c r="E247" s="7">
        <v>0.0</v>
      </c>
    </row>
    <row r="248">
      <c r="E248" s="7">
        <v>0.0</v>
      </c>
    </row>
    <row r="249">
      <c r="E249" s="7">
        <v>0.0</v>
      </c>
    </row>
    <row r="250">
      <c r="E250" s="7">
        <v>0.0</v>
      </c>
    </row>
    <row r="251">
      <c r="E251" s="7">
        <v>0.0</v>
      </c>
    </row>
    <row r="252">
      <c r="E252" s="7">
        <v>0.0</v>
      </c>
    </row>
    <row r="253">
      <c r="E253" s="7">
        <v>0.0</v>
      </c>
    </row>
    <row r="254">
      <c r="E254" s="7">
        <v>0.0</v>
      </c>
    </row>
    <row r="255">
      <c r="E255" s="7">
        <v>0.0</v>
      </c>
    </row>
    <row r="256">
      <c r="E256" s="7">
        <v>0.0</v>
      </c>
    </row>
    <row r="257">
      <c r="E257" s="7">
        <v>0.0</v>
      </c>
    </row>
    <row r="258">
      <c r="E258" s="7">
        <v>0.0</v>
      </c>
    </row>
    <row r="259">
      <c r="E259" s="7">
        <v>0.0</v>
      </c>
    </row>
    <row r="260">
      <c r="E260" s="7">
        <v>0.0</v>
      </c>
    </row>
    <row r="261">
      <c r="E261" s="7">
        <v>0.0</v>
      </c>
    </row>
    <row r="262">
      <c r="E262" s="7">
        <v>0.0</v>
      </c>
    </row>
    <row r="263">
      <c r="E263" s="7">
        <v>0.0</v>
      </c>
    </row>
    <row r="264">
      <c r="E264" s="7">
        <v>0.0</v>
      </c>
    </row>
    <row r="265">
      <c r="E265" s="7">
        <v>0.0</v>
      </c>
    </row>
    <row r="266">
      <c r="E266" s="7">
        <v>0.0</v>
      </c>
    </row>
    <row r="267">
      <c r="E267" s="7">
        <v>0.0</v>
      </c>
    </row>
    <row r="268">
      <c r="E268" s="7">
        <v>0.0</v>
      </c>
    </row>
    <row r="269">
      <c r="E269" s="7">
        <v>0.0</v>
      </c>
    </row>
    <row r="270">
      <c r="E270" s="7">
        <v>0.0</v>
      </c>
    </row>
    <row r="271">
      <c r="E271" s="7">
        <v>0.0</v>
      </c>
    </row>
    <row r="272">
      <c r="E272" s="7">
        <v>0.0</v>
      </c>
    </row>
    <row r="273">
      <c r="E273" s="7">
        <v>0.0</v>
      </c>
    </row>
    <row r="274">
      <c r="E274" s="7">
        <v>0.0</v>
      </c>
    </row>
    <row r="275">
      <c r="E275" s="7">
        <v>0.0</v>
      </c>
    </row>
    <row r="276">
      <c r="E276" s="7">
        <v>0.0</v>
      </c>
    </row>
    <row r="277">
      <c r="E277" s="7">
        <v>0.0</v>
      </c>
    </row>
    <row r="278">
      <c r="E278" s="7">
        <v>0.0</v>
      </c>
    </row>
    <row r="279">
      <c r="E279" s="7">
        <v>0.0</v>
      </c>
    </row>
    <row r="280">
      <c r="E280" s="7">
        <v>0.0</v>
      </c>
    </row>
    <row r="281">
      <c r="E281" s="7">
        <v>0.0</v>
      </c>
    </row>
    <row r="282">
      <c r="E282" s="7">
        <v>0.0</v>
      </c>
    </row>
    <row r="283">
      <c r="E283" s="7">
        <v>0.0</v>
      </c>
    </row>
    <row r="284">
      <c r="E284" s="7">
        <v>0.0</v>
      </c>
    </row>
    <row r="285">
      <c r="E285" s="7">
        <v>0.0</v>
      </c>
    </row>
    <row r="286">
      <c r="E286" s="7">
        <v>0.0</v>
      </c>
    </row>
    <row r="287">
      <c r="E287" s="7">
        <v>0.0</v>
      </c>
    </row>
    <row r="288">
      <c r="E288" s="7">
        <v>0.0</v>
      </c>
    </row>
    <row r="289">
      <c r="E289" s="7">
        <v>0.0</v>
      </c>
    </row>
    <row r="290">
      <c r="E290" s="7">
        <v>0.0</v>
      </c>
    </row>
    <row r="291">
      <c r="E291" s="7">
        <v>0.0</v>
      </c>
    </row>
    <row r="292">
      <c r="E292" s="7">
        <v>0.0</v>
      </c>
    </row>
    <row r="293">
      <c r="E293" s="7">
        <v>0.0</v>
      </c>
    </row>
    <row r="294">
      <c r="E294" s="7">
        <v>0.0</v>
      </c>
    </row>
    <row r="295">
      <c r="E295" s="7">
        <v>0.0</v>
      </c>
    </row>
    <row r="296">
      <c r="E296" s="7">
        <v>0.0</v>
      </c>
    </row>
    <row r="297">
      <c r="E297" s="7">
        <v>0.0</v>
      </c>
    </row>
    <row r="298">
      <c r="E298" s="7">
        <v>0.0</v>
      </c>
    </row>
    <row r="299">
      <c r="E299" s="7">
        <v>0.0</v>
      </c>
    </row>
    <row r="300">
      <c r="E300" s="7">
        <v>0.0</v>
      </c>
    </row>
    <row r="301">
      <c r="E301" s="7">
        <v>0.0</v>
      </c>
    </row>
    <row r="302">
      <c r="E302" s="7">
        <v>0.0</v>
      </c>
    </row>
    <row r="303">
      <c r="E303" s="7">
        <v>0.0</v>
      </c>
    </row>
    <row r="304">
      <c r="E304" s="7">
        <v>0.0</v>
      </c>
    </row>
    <row r="305">
      <c r="E305" s="7">
        <v>0.0</v>
      </c>
    </row>
    <row r="306">
      <c r="E306" s="7">
        <v>0.0</v>
      </c>
    </row>
    <row r="307">
      <c r="E307" s="7">
        <v>0.0</v>
      </c>
    </row>
    <row r="308">
      <c r="E308" s="7">
        <v>0.0</v>
      </c>
    </row>
    <row r="309">
      <c r="E309" s="7">
        <v>0.0</v>
      </c>
    </row>
    <row r="310">
      <c r="E310" s="7">
        <v>0.0</v>
      </c>
    </row>
    <row r="311">
      <c r="E311" s="7">
        <v>0.0</v>
      </c>
    </row>
    <row r="312">
      <c r="E312" s="7">
        <v>0.0</v>
      </c>
    </row>
    <row r="313">
      <c r="E313" s="7">
        <v>0.0</v>
      </c>
    </row>
    <row r="314">
      <c r="E314" s="7">
        <v>0.0</v>
      </c>
    </row>
    <row r="315">
      <c r="E315" s="7">
        <v>0.0</v>
      </c>
    </row>
    <row r="316">
      <c r="E316" s="7">
        <v>0.0</v>
      </c>
    </row>
    <row r="317">
      <c r="E317" s="7">
        <v>0.0</v>
      </c>
    </row>
    <row r="318">
      <c r="E318" s="7">
        <v>0.0</v>
      </c>
    </row>
    <row r="319">
      <c r="E319" s="7">
        <v>0.0</v>
      </c>
    </row>
    <row r="320">
      <c r="E320" s="7">
        <v>0.0</v>
      </c>
    </row>
    <row r="321">
      <c r="E321" s="7">
        <v>0.0</v>
      </c>
    </row>
    <row r="322">
      <c r="E322" s="7">
        <v>0.0</v>
      </c>
    </row>
    <row r="323">
      <c r="E323" s="7">
        <v>0.0</v>
      </c>
    </row>
    <row r="324">
      <c r="E324" s="7">
        <v>0.0</v>
      </c>
    </row>
    <row r="325">
      <c r="E325" s="7">
        <v>0.0</v>
      </c>
    </row>
    <row r="326">
      <c r="E326" s="7">
        <v>0.0</v>
      </c>
    </row>
    <row r="327">
      <c r="E327" s="7">
        <v>0.0</v>
      </c>
    </row>
    <row r="328">
      <c r="E328" s="7">
        <v>0.0</v>
      </c>
    </row>
    <row r="329">
      <c r="E329" s="7">
        <v>0.0</v>
      </c>
    </row>
    <row r="330">
      <c r="E330" s="7">
        <v>0.0</v>
      </c>
    </row>
    <row r="331">
      <c r="E331" s="7">
        <v>0.0</v>
      </c>
    </row>
    <row r="332">
      <c r="E332" s="7">
        <v>0.0</v>
      </c>
    </row>
    <row r="333">
      <c r="E333" s="7">
        <v>0.0</v>
      </c>
    </row>
    <row r="334">
      <c r="E334" s="7">
        <v>0.0</v>
      </c>
    </row>
    <row r="335">
      <c r="E335" s="7">
        <v>0.0</v>
      </c>
    </row>
    <row r="336">
      <c r="E336" s="7">
        <v>0.0</v>
      </c>
    </row>
    <row r="337">
      <c r="E337" s="7">
        <v>0.0</v>
      </c>
    </row>
    <row r="338">
      <c r="E338" s="7">
        <v>0.0</v>
      </c>
    </row>
    <row r="339">
      <c r="E339" s="7">
        <v>0.0</v>
      </c>
    </row>
    <row r="340">
      <c r="E340" s="7">
        <v>0.0</v>
      </c>
    </row>
    <row r="341">
      <c r="E341" s="7">
        <v>0.0</v>
      </c>
    </row>
    <row r="342">
      <c r="E342" s="7">
        <v>0.0</v>
      </c>
    </row>
    <row r="343">
      <c r="E343" s="7">
        <v>0.0</v>
      </c>
    </row>
    <row r="344">
      <c r="E344" s="7">
        <v>0.0</v>
      </c>
    </row>
    <row r="345">
      <c r="E345" s="7">
        <v>0.0</v>
      </c>
    </row>
    <row r="346">
      <c r="E346" s="7">
        <v>0.0</v>
      </c>
    </row>
    <row r="347">
      <c r="E347" s="7">
        <v>0.0</v>
      </c>
    </row>
    <row r="348">
      <c r="E348" s="7">
        <v>0.0</v>
      </c>
    </row>
    <row r="349">
      <c r="E349" s="7">
        <v>0.0</v>
      </c>
    </row>
    <row r="350">
      <c r="E350" s="7">
        <v>0.0</v>
      </c>
    </row>
    <row r="351">
      <c r="E351" s="7">
        <v>0.0</v>
      </c>
    </row>
    <row r="352">
      <c r="E352" s="7">
        <v>0.0</v>
      </c>
    </row>
    <row r="353">
      <c r="E353" s="7">
        <v>0.0</v>
      </c>
    </row>
    <row r="354">
      <c r="E354" s="7">
        <v>0.0</v>
      </c>
    </row>
    <row r="355">
      <c r="E355" s="7">
        <v>0.0</v>
      </c>
    </row>
    <row r="356">
      <c r="E356" s="7">
        <v>0.0</v>
      </c>
    </row>
    <row r="357">
      <c r="E357" s="7">
        <v>0.0</v>
      </c>
    </row>
    <row r="358">
      <c r="E358" s="7">
        <v>0.0</v>
      </c>
    </row>
    <row r="359">
      <c r="E359" s="7">
        <v>0.0</v>
      </c>
    </row>
    <row r="360">
      <c r="E360" s="7">
        <v>0.0</v>
      </c>
    </row>
    <row r="361">
      <c r="E361" s="7">
        <v>0.0</v>
      </c>
    </row>
    <row r="362">
      <c r="E362" s="7">
        <v>0.0</v>
      </c>
    </row>
    <row r="363">
      <c r="E363" s="7">
        <v>0.0</v>
      </c>
    </row>
    <row r="364">
      <c r="E364" s="7">
        <v>0.0</v>
      </c>
    </row>
    <row r="365">
      <c r="E365" s="7">
        <v>0.0</v>
      </c>
    </row>
    <row r="366">
      <c r="E366" s="7">
        <v>0.0</v>
      </c>
    </row>
    <row r="367">
      <c r="E367" s="7">
        <v>0.0</v>
      </c>
    </row>
    <row r="368">
      <c r="E368" s="7">
        <v>0.0</v>
      </c>
    </row>
    <row r="369">
      <c r="E369" s="7">
        <v>0.0</v>
      </c>
    </row>
    <row r="370">
      <c r="E370" s="7">
        <v>0.0</v>
      </c>
    </row>
    <row r="371">
      <c r="E371" s="7">
        <v>0.0</v>
      </c>
    </row>
    <row r="372">
      <c r="E372" s="7">
        <v>0.0</v>
      </c>
    </row>
    <row r="373">
      <c r="E373" s="7">
        <v>0.0</v>
      </c>
    </row>
    <row r="374">
      <c r="E374" s="7">
        <v>0.0</v>
      </c>
    </row>
    <row r="375">
      <c r="E375" s="7">
        <v>0.0</v>
      </c>
    </row>
    <row r="376">
      <c r="E376" s="7">
        <v>0.0</v>
      </c>
    </row>
    <row r="377">
      <c r="E377" s="7">
        <v>0.0</v>
      </c>
    </row>
    <row r="378">
      <c r="E378" s="7">
        <v>0.0</v>
      </c>
    </row>
    <row r="379">
      <c r="E379" s="7">
        <v>0.0</v>
      </c>
    </row>
    <row r="380">
      <c r="E380" s="7">
        <v>0.0</v>
      </c>
    </row>
    <row r="381">
      <c r="E381" s="7">
        <v>0.0</v>
      </c>
    </row>
    <row r="382">
      <c r="E382" s="7">
        <v>0.0</v>
      </c>
    </row>
    <row r="383">
      <c r="E383" s="7">
        <v>0.0</v>
      </c>
    </row>
    <row r="384">
      <c r="E384" s="7">
        <v>0.0</v>
      </c>
    </row>
    <row r="385">
      <c r="E385" s="7">
        <v>0.0</v>
      </c>
    </row>
    <row r="386">
      <c r="E386" s="7">
        <v>0.0</v>
      </c>
    </row>
    <row r="387">
      <c r="E387" s="7">
        <v>0.0</v>
      </c>
    </row>
    <row r="388">
      <c r="E388" s="7">
        <v>0.0</v>
      </c>
    </row>
    <row r="389">
      <c r="E389" s="7">
        <v>0.0</v>
      </c>
    </row>
    <row r="390">
      <c r="E390" s="7">
        <v>0.0</v>
      </c>
    </row>
    <row r="391">
      <c r="E391" s="7">
        <v>0.0</v>
      </c>
    </row>
    <row r="392">
      <c r="E392" s="7">
        <v>0.0</v>
      </c>
    </row>
    <row r="393">
      <c r="E393" s="7">
        <v>0.0</v>
      </c>
    </row>
    <row r="394">
      <c r="E394" s="7">
        <v>0.0</v>
      </c>
    </row>
    <row r="395">
      <c r="E395" s="7">
        <v>0.0</v>
      </c>
    </row>
    <row r="396">
      <c r="E396" s="7">
        <v>0.0</v>
      </c>
    </row>
    <row r="397">
      <c r="E397" s="7">
        <v>0.0</v>
      </c>
    </row>
    <row r="398">
      <c r="E398" s="7">
        <v>0.0</v>
      </c>
    </row>
    <row r="399">
      <c r="E399" s="7">
        <v>0.0</v>
      </c>
    </row>
    <row r="400">
      <c r="E400" s="7">
        <v>0.0</v>
      </c>
    </row>
    <row r="401">
      <c r="E401" s="7">
        <v>0.0</v>
      </c>
    </row>
    <row r="402">
      <c r="E402" s="7">
        <v>0.0</v>
      </c>
    </row>
    <row r="403">
      <c r="E403" s="7">
        <v>0.0</v>
      </c>
    </row>
    <row r="404">
      <c r="E404" s="7">
        <v>0.0</v>
      </c>
    </row>
    <row r="405">
      <c r="E405" s="7">
        <v>0.0</v>
      </c>
    </row>
    <row r="406">
      <c r="E406" s="7">
        <v>0.0</v>
      </c>
    </row>
    <row r="407">
      <c r="E407" s="7">
        <v>0.0</v>
      </c>
    </row>
    <row r="408">
      <c r="E408" s="7">
        <v>0.0</v>
      </c>
    </row>
    <row r="409">
      <c r="E409" s="7">
        <v>0.0</v>
      </c>
    </row>
    <row r="410">
      <c r="E410" s="7">
        <v>0.0</v>
      </c>
    </row>
    <row r="411">
      <c r="E411" s="7">
        <v>0.0</v>
      </c>
    </row>
    <row r="412">
      <c r="E412" s="7">
        <v>0.0</v>
      </c>
    </row>
    <row r="413">
      <c r="E413" s="7">
        <v>0.0</v>
      </c>
    </row>
    <row r="414">
      <c r="E414" s="7">
        <v>0.0</v>
      </c>
    </row>
    <row r="415">
      <c r="E415" s="7">
        <v>0.0</v>
      </c>
    </row>
    <row r="416">
      <c r="E416" s="7">
        <v>0.0</v>
      </c>
    </row>
    <row r="417">
      <c r="E417" s="7">
        <v>0.0</v>
      </c>
    </row>
    <row r="418">
      <c r="E418" s="7">
        <v>0.0</v>
      </c>
    </row>
    <row r="419">
      <c r="E419" s="7">
        <v>0.0</v>
      </c>
    </row>
    <row r="420">
      <c r="E420" s="7">
        <v>0.0</v>
      </c>
    </row>
    <row r="421">
      <c r="E421" s="7">
        <v>0.0</v>
      </c>
    </row>
    <row r="422">
      <c r="E422" s="7">
        <v>0.0</v>
      </c>
    </row>
    <row r="423">
      <c r="E423" s="7">
        <v>0.0</v>
      </c>
    </row>
    <row r="424">
      <c r="E424" s="7">
        <v>0.0</v>
      </c>
    </row>
    <row r="425">
      <c r="E425" s="7">
        <v>0.0</v>
      </c>
    </row>
    <row r="426">
      <c r="E426" s="7">
        <v>0.0</v>
      </c>
    </row>
    <row r="427">
      <c r="E427" s="7">
        <v>0.0</v>
      </c>
    </row>
    <row r="428">
      <c r="E428" s="7">
        <v>0.0</v>
      </c>
    </row>
    <row r="429">
      <c r="E429" s="7">
        <v>0.0</v>
      </c>
    </row>
    <row r="430">
      <c r="E430" s="7">
        <v>0.0</v>
      </c>
    </row>
  </sheetData>
  <conditionalFormatting sqref="B1:B430 C1:E1 F1:F430 C10:E430">
    <cfRule type="expression" dxfId="0" priority="1">
      <formula>COUNTIF($B:$B, B1)&gt;1</formula>
    </cfRule>
  </conditionalFormatting>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5.5"/>
    <col customWidth="1" min="6" max="7" width="37.5"/>
    <col customWidth="1" min="8" max="8" width="43.0"/>
    <col customWidth="1" min="9" max="9" width="37.5"/>
    <col customWidth="1" min="10" max="10" width="22.0"/>
    <col customWidth="1" min="11" max="11" width="14.0"/>
    <col customWidth="1" min="12" max="12" width="37.88"/>
  </cols>
  <sheetData>
    <row r="1">
      <c r="A1" s="1" t="s">
        <v>0</v>
      </c>
      <c r="B1" s="2" t="s">
        <v>1</v>
      </c>
      <c r="C1" s="1" t="s">
        <v>2</v>
      </c>
      <c r="D1" s="1" t="s">
        <v>1126</v>
      </c>
      <c r="E1" s="1" t="s">
        <v>1127</v>
      </c>
      <c r="F1" s="3" t="s">
        <v>1128</v>
      </c>
      <c r="G1" s="3" t="s">
        <v>1129</v>
      </c>
      <c r="H1" s="1" t="s">
        <v>4</v>
      </c>
      <c r="I1" s="3" t="s">
        <v>3</v>
      </c>
      <c r="J1" s="3" t="s">
        <v>1130</v>
      </c>
      <c r="K1" s="3" t="s">
        <v>1131</v>
      </c>
      <c r="L1" s="1" t="s">
        <v>5</v>
      </c>
    </row>
    <row r="2">
      <c r="A2" s="4" t="s">
        <v>751</v>
      </c>
      <c r="B2" s="5" t="s">
        <v>752</v>
      </c>
      <c r="C2" s="6" t="str">
        <f>IFERROR(VLOOKUP(B2,Rankings!A:B,2,FALSE),"")</f>
        <v>LIKELY</v>
      </c>
      <c r="D2" s="6" t="str">
        <f>IFERROR(__xludf.DUMMYFUNCTION("UNIQUE(C2:C461)"),"LIKELY")</f>
        <v>LIKELY</v>
      </c>
      <c r="E2" s="6">
        <f t="array" ref="E2:E461">COUNTIF(C2:C461, D2:D461)</f>
        <v>15</v>
      </c>
      <c r="F2" s="4" t="str">
        <f>IFERROR(__xludf.DUMMYFUNCTION("SPLIT(I2, "","")
"),"Respiratory Disorders")</f>
        <v>Respiratory Disorders</v>
      </c>
      <c r="G2" s="4"/>
      <c r="H2" s="7" t="str">
        <f>IFERROR(VLOOKUP(B2,'Conditions Treated'!A:B,2,FALSE),"")</f>
        <v>Bronchospasm associated with COPD</v>
      </c>
      <c r="I2" s="4" t="s">
        <v>200</v>
      </c>
      <c r="J2" s="4" t="str">
        <f>IFERROR(__xludf.DUMMYFUNCTION("UNIQUE(F2:F461)"),"Respiratory Disorders")</f>
        <v>Respiratory Disorders</v>
      </c>
      <c r="K2" s="4">
        <f t="array" ref="K2:K461">COUNTIF(F2:F461, J2:J461)</f>
        <v>2</v>
      </c>
      <c r="L2" s="8" t="s">
        <v>753</v>
      </c>
    </row>
    <row r="3">
      <c r="A3" s="4" t="s">
        <v>751</v>
      </c>
      <c r="B3" s="4" t="s">
        <v>734</v>
      </c>
      <c r="C3" s="4" t="s">
        <v>47</v>
      </c>
      <c r="D3" s="4" t="str">
        <f>IFERROR(__xludf.DUMMYFUNCTION("""COMPUTED_VALUE"""),"HIGHLY LIKELY")</f>
        <v>HIGHLY LIKELY</v>
      </c>
      <c r="E3" s="4">
        <v>24.0</v>
      </c>
      <c r="F3" s="4" t="str">
        <f>IFERROR(__xludf.DUMMYFUNCTION("SPLIT(I3, "","")
"),"Infectious Diseases - HIV")</f>
        <v>Infectious Diseases - HIV</v>
      </c>
      <c r="G3" s="4"/>
      <c r="H3" s="4" t="s">
        <v>251</v>
      </c>
      <c r="I3" s="4" t="s">
        <v>48</v>
      </c>
      <c r="J3" s="4" t="str">
        <f>IFERROR(__xludf.DUMMYFUNCTION("""COMPUTED_VALUE"""),"Infectious Diseases - HIV")</f>
        <v>Infectious Diseases - HIV</v>
      </c>
      <c r="K3" s="4">
        <v>3.0</v>
      </c>
      <c r="L3" s="8" t="s">
        <v>735</v>
      </c>
    </row>
    <row r="4">
      <c r="A4" s="4" t="s">
        <v>751</v>
      </c>
      <c r="B4" s="5" t="s">
        <v>754</v>
      </c>
      <c r="C4" s="6" t="str">
        <f>IFERROR(VLOOKUP(B4,Rankings!A:B,2,FALSE),"")</f>
        <v>HIGHLY LIKELY</v>
      </c>
      <c r="D4" s="6"/>
      <c r="E4" s="6">
        <v>0.0</v>
      </c>
      <c r="F4" s="4" t="str">
        <f>IFERROR(__xludf.DUMMYFUNCTION("SPLIT(I4, "","")
"),"Neurological Disorders")</f>
        <v>Neurological Disorders</v>
      </c>
      <c r="G4" s="4" t="str">
        <f>IFERROR(__xludf.DUMMYFUNCTION("""COMPUTED_VALUE""")," Dermatological Disorders")</f>
        <v> Dermatological Disorders</v>
      </c>
      <c r="H4" s="7" t="str">
        <f>IFERROR(VLOOKUP(B4,'Conditions Treated'!A:B,2,FALSE),"")</f>
        <v>Overactive bladder, Urinary incontinence, Detrusor overactivity, Neurogenic detrusor overactivity, Chronic migraine, Spasticity, Cervical dystonia, Severe axillary hyperhidrosis, Blepharospasm, Strabismus</v>
      </c>
      <c r="I4" s="4" t="s">
        <v>701</v>
      </c>
      <c r="J4" s="4" t="str">
        <f>IFERROR(__xludf.DUMMYFUNCTION("""COMPUTED_VALUE"""),"Neurological Disorders")</f>
        <v>Neurological Disorders</v>
      </c>
      <c r="K4" s="4">
        <v>1.0</v>
      </c>
      <c r="L4" s="8" t="s">
        <v>755</v>
      </c>
    </row>
    <row r="5">
      <c r="A5" s="4" t="s">
        <v>751</v>
      </c>
      <c r="B5" s="5" t="s">
        <v>756</v>
      </c>
      <c r="C5" s="6" t="str">
        <f>IFERROR(VLOOKUP(B5,Rankings!A:B,2,FALSE),"")</f>
        <v>HIGHLY LIKELY</v>
      </c>
      <c r="D5" s="6"/>
      <c r="E5" s="6">
        <v>0.0</v>
      </c>
      <c r="F5" s="4" t="str">
        <f>IFERROR(__xludf.DUMMYFUNCTION("SPLIT(I5, "","")
"),"Addictive Disorders")</f>
        <v>Addictive Disorders</v>
      </c>
      <c r="G5" s="4"/>
      <c r="H5" s="7" t="str">
        <f>IFERROR(VLOOKUP(B5,'Conditions Treated'!A:B,2,FALSE),"")</f>
        <v>Opioid dependence</v>
      </c>
      <c r="I5" s="4" t="s">
        <v>757</v>
      </c>
      <c r="J5" s="4" t="str">
        <f>IFERROR(__xludf.DUMMYFUNCTION("""COMPUTED_VALUE"""),"Addictive Disorders")</f>
        <v>Addictive Disorders</v>
      </c>
      <c r="K5" s="4">
        <v>4.0</v>
      </c>
      <c r="L5" s="8" t="s">
        <v>758</v>
      </c>
    </row>
    <row r="6">
      <c r="A6" s="4" t="s">
        <v>751</v>
      </c>
      <c r="B6" s="5" t="s">
        <v>759</v>
      </c>
      <c r="C6" s="6" t="str">
        <f>IFERROR(VLOOKUP(B6,Rankings!A:B,2,FALSE),"")</f>
        <v>LIKELY</v>
      </c>
      <c r="D6" s="6"/>
      <c r="E6" s="6">
        <v>0.0</v>
      </c>
      <c r="F6" s="4" t="str">
        <f>IFERROR(__xludf.DUMMYFUNCTION("SPLIT(I6, "","")
"),"Autoimmune Disorders")</f>
        <v>Autoimmune Disorders</v>
      </c>
      <c r="G6" s="4"/>
      <c r="H6" s="7" t="str">
        <f>IFERROR(VLOOKUP(B6,'Conditions Treated'!A:B,2,FALSE),"")</f>
        <v>Plaque psoriasis, Psoriatic arthritis, Ankylosing spondylitis, Non-radiographic axial spondyloarthritis, Enthesitis-related arthritis, Hidradenitis suppurativa</v>
      </c>
      <c r="I6" s="4" t="s">
        <v>52</v>
      </c>
      <c r="J6" s="4" t="str">
        <f>IFERROR(__xludf.DUMMYFUNCTION("""COMPUTED_VALUE"""),"Autoimmune Disorders")</f>
        <v>Autoimmune Disorders</v>
      </c>
      <c r="K6" s="4">
        <v>10.0</v>
      </c>
      <c r="L6" s="8" t="s">
        <v>134</v>
      </c>
    </row>
    <row r="7">
      <c r="A7" s="4" t="s">
        <v>751</v>
      </c>
      <c r="B7" s="5" t="s">
        <v>760</v>
      </c>
      <c r="C7" s="6" t="str">
        <f>IFERROR(VLOOKUP(B7,Rankings!A:B,2,FALSE),"")</f>
        <v>HIGHLY LIKELY</v>
      </c>
      <c r="D7" s="6"/>
      <c r="E7" s="6">
        <v>0.0</v>
      </c>
      <c r="F7" s="4" t="str">
        <f>IFERROR(__xludf.DUMMYFUNCTION("SPLIT(I7, "","")
"),"Gastrointestinal Disorders")</f>
        <v>Gastrointestinal Disorders</v>
      </c>
      <c r="G7" s="4"/>
      <c r="H7" s="7" t="str">
        <f>IFERROR(VLOOKUP(B7,'Conditions Treated'!A:B,2,FALSE),"")</f>
        <v>Exocrine pancreatic insufficiency</v>
      </c>
      <c r="I7" s="4" t="s">
        <v>266</v>
      </c>
      <c r="J7" s="4" t="str">
        <f>IFERROR(__xludf.DUMMYFUNCTION("""COMPUTED_VALUE"""),"Gastrointestinal Disorders")</f>
        <v>Gastrointestinal Disorders</v>
      </c>
      <c r="K7" s="4">
        <v>1.0</v>
      </c>
      <c r="L7" s="8" t="s">
        <v>761</v>
      </c>
    </row>
    <row r="8">
      <c r="A8" s="4" t="s">
        <v>751</v>
      </c>
      <c r="B8" s="5" t="s">
        <v>736</v>
      </c>
      <c r="C8" s="6" t="str">
        <f>IFERROR(VLOOKUP(B8,Rankings!A:B,2,FALSE),"")</f>
        <v>LIKELY</v>
      </c>
      <c r="D8" s="6"/>
      <c r="E8" s="6">
        <v>0.0</v>
      </c>
      <c r="F8" s="4" t="str">
        <f>IFERROR(__xludf.DUMMYFUNCTION("SPLIT(I8, "","")
"),"Autoimmune Disorders")</f>
        <v>Autoimmune Disorders</v>
      </c>
      <c r="G8" s="4" t="str">
        <f>IFERROR(__xludf.DUMMYFUNCTION("""COMPUTED_VALUE""")," Respiratory Disorders")</f>
        <v> Respiratory Disorders</v>
      </c>
      <c r="H8" s="7" t="str">
        <f>IFERROR(VLOOKUP(B8,'Conditions Treated'!A:B,2,FALSE),"")</f>
        <v>Atopic Dermatitis, Asthma, Chronic Rhinosinusitis with Nasal Polyposis, Eosinophilic Esophagitis, Prurigo Nodularis</v>
      </c>
      <c r="I8" s="4" t="s">
        <v>737</v>
      </c>
      <c r="J8" s="4" t="str">
        <f>IFERROR(__xludf.DUMMYFUNCTION("""COMPUTED_VALUE"""),"Cardiovascular Disorders")</f>
        <v>Cardiovascular Disorders</v>
      </c>
      <c r="K8" s="4">
        <v>2.0</v>
      </c>
      <c r="L8" s="8" t="s">
        <v>738</v>
      </c>
    </row>
    <row r="9">
      <c r="A9" s="4" t="s">
        <v>751</v>
      </c>
      <c r="B9" s="5" t="s">
        <v>762</v>
      </c>
      <c r="C9" s="6" t="str">
        <f>IFERROR(VLOOKUP(B9,Rankings!A:B,2,FALSE),"")</f>
        <v>HIGHLY LIKELY</v>
      </c>
      <c r="D9" s="6"/>
      <c r="E9" s="6">
        <v>0.0</v>
      </c>
      <c r="F9" s="4" t="str">
        <f>IFERROR(__xludf.DUMMYFUNCTION("SPLIT(I9, "","")
"),"Cardiovascular Disorders")</f>
        <v>Cardiovascular Disorders</v>
      </c>
      <c r="G9" s="4"/>
      <c r="H9" s="7" t="str">
        <f>IFERROR(VLOOKUP(B9,'Conditions Treated'!A:B,2,FALSE),"")</f>
        <v>Stroke and systemic embolism in nonvalvular atrial fibrillation, Prophylaxis of deep vein thrombosis, Treatment of deep vein thrombosis and pulmonary embolism</v>
      </c>
      <c r="I9" s="4" t="s">
        <v>20</v>
      </c>
      <c r="J9" s="4" t="str">
        <f>IFERROR(__xludf.DUMMYFUNCTION("""COMPUTED_VALUE"""),"Ophthalmic Disorders")</f>
        <v>Ophthalmic Disorders</v>
      </c>
      <c r="K9" s="4">
        <v>1.0</v>
      </c>
      <c r="L9" s="8" t="s">
        <v>763</v>
      </c>
    </row>
    <row r="10">
      <c r="A10" s="4" t="s">
        <v>751</v>
      </c>
      <c r="B10" s="5" t="s">
        <v>764</v>
      </c>
      <c r="C10" s="6" t="str">
        <f>IFERROR(VLOOKUP(B10,Rankings!A:B,2,FALSE),"")</f>
        <v>LIKELY</v>
      </c>
      <c r="D10" s="6"/>
      <c r="E10" s="6">
        <v>0.0</v>
      </c>
      <c r="F10" s="4" t="str">
        <f>IFERROR(__xludf.DUMMYFUNCTION("SPLIT(I10, "","")
"),"Autoimmune Disorders")</f>
        <v>Autoimmune Disorders</v>
      </c>
      <c r="G10" s="4"/>
      <c r="H10" s="7" t="str">
        <f>IFERROR(VLOOKUP(B10,'Conditions Treated'!A:B,2,FALSE),"")</f>
        <v>Rheumatoid Arthritis, Polyarticular Juvenile Idiopathic Arthritis, Psoriatic Arthritis, Ankylosing Spondylitis, Plaque Psoriasis</v>
      </c>
      <c r="I10" s="4" t="s">
        <v>52</v>
      </c>
      <c r="J10" s="4" t="str">
        <f>IFERROR(__xludf.DUMMYFUNCTION("""COMPUTED_VALUE"""),"Immunodeficiency Disorders")</f>
        <v>Immunodeficiency Disorders</v>
      </c>
      <c r="K10" s="4">
        <v>1.0</v>
      </c>
      <c r="L10" s="8" t="s">
        <v>182</v>
      </c>
    </row>
    <row r="11">
      <c r="A11" s="4" t="s">
        <v>751</v>
      </c>
      <c r="B11" s="5" t="s">
        <v>765</v>
      </c>
      <c r="C11" s="6" t="str">
        <f>IFERROR(VLOOKUP(B11,Rankings!A:B,2,FALSE),"")</f>
        <v>HIGHLY LIKELY</v>
      </c>
      <c r="D11" s="6"/>
      <c r="E11" s="6">
        <v>0.0</v>
      </c>
      <c r="F11" s="4" t="str">
        <f>IFERROR(__xludf.DUMMYFUNCTION("SPLIT(I11, "","")
"),"Autoimmune Disorders")</f>
        <v>Autoimmune Disorders</v>
      </c>
      <c r="G11" s="4"/>
      <c r="H11" s="7" t="str">
        <f>IFERROR(VLOOKUP(B11,'Conditions Treated'!A:B,2,FALSE),"")</f>
        <v>Ulcerative colitis, Crohn's disease</v>
      </c>
      <c r="I11" s="4" t="s">
        <v>52</v>
      </c>
      <c r="J11" s="4" t="str">
        <f>IFERROR(__xludf.DUMMYFUNCTION("""COMPUTED_VALUE"""),"Hematological Disorders")</f>
        <v>Hematological Disorders</v>
      </c>
      <c r="K11" s="4">
        <v>2.0</v>
      </c>
      <c r="L11" s="8" t="s">
        <v>188</v>
      </c>
    </row>
    <row r="12">
      <c r="A12" s="4" t="s">
        <v>751</v>
      </c>
      <c r="B12" s="5" t="s">
        <v>766</v>
      </c>
      <c r="C12" s="6" t="str">
        <f>IFERROR(VLOOKUP(B12,Rankings!A:B,2,FALSE),"")</f>
        <v>LIKELY</v>
      </c>
      <c r="D12" s="6"/>
      <c r="E12" s="6">
        <v>0.0</v>
      </c>
      <c r="F12" s="4" t="str">
        <f>IFERROR(__xludf.DUMMYFUNCTION("SPLIT(I12, "","")
"),"Ophthalmic Disorders")</f>
        <v>Ophthalmic Disorders</v>
      </c>
      <c r="G12" s="4"/>
      <c r="H12" s="7" t="str">
        <f>IFERROR(VLOOKUP(B12,'Conditions Treated'!A:B,2,FALSE),"")</f>
        <v>Neovascular (Wet) Age-Related Macular Degeneration, Diabetic Macular Edema, Diabetic Retinopathy</v>
      </c>
      <c r="I12" s="4" t="s">
        <v>304</v>
      </c>
      <c r="J12" s="4" t="str">
        <f>IFERROR(__xludf.DUMMYFUNCTION("""COMPUTED_VALUE"""),"Endocrine Disorders")</f>
        <v>Endocrine Disorders</v>
      </c>
      <c r="K12" s="4">
        <v>4.0</v>
      </c>
      <c r="L12" s="8" t="s">
        <v>767</v>
      </c>
    </row>
    <row r="13">
      <c r="A13" s="4" t="s">
        <v>751</v>
      </c>
      <c r="B13" s="5" t="s">
        <v>768</v>
      </c>
      <c r="C13" s="6" t="str">
        <f>IFERROR(VLOOKUP(B13,Rankings!A:B,2,FALSE),"")</f>
        <v>HIGHLY LIKELY</v>
      </c>
      <c r="D13" s="6"/>
      <c r="E13" s="6">
        <v>0.0</v>
      </c>
      <c r="F13" s="4" t="str">
        <f>IFERROR(__xludf.DUMMYFUNCTION("SPLIT(I13, "","")
"),"Immunodeficiency Disorders")</f>
        <v>Immunodeficiency Disorders</v>
      </c>
      <c r="G13" s="4"/>
      <c r="H13" s="7" t="str">
        <f>IFERROR(VLOOKUP(B13,'Conditions Treated'!A:B,2,FALSE),"")</f>
        <v>Primary humoral immunodeficiency</v>
      </c>
      <c r="I13" s="4" t="s">
        <v>68</v>
      </c>
      <c r="J13" s="4" t="str">
        <f>IFERROR(__xludf.DUMMYFUNCTION("""COMPUTED_VALUE"""),"Cancer")</f>
        <v>Cancer</v>
      </c>
      <c r="K13" s="4">
        <v>4.0</v>
      </c>
      <c r="L13" s="8" t="s">
        <v>235</v>
      </c>
    </row>
    <row r="14">
      <c r="A14" s="4" t="s">
        <v>751</v>
      </c>
      <c r="B14" s="4" t="s">
        <v>769</v>
      </c>
      <c r="C14" s="4" t="s">
        <v>47</v>
      </c>
      <c r="D14" s="4"/>
      <c r="E14" s="4">
        <v>0.0</v>
      </c>
      <c r="F14" s="4" t="str">
        <f>IFERROR(__xludf.DUMMYFUNCTION("SPLIT(I14, "","")
"),"Infectious Diseases - HIV")</f>
        <v>Infectious Diseases - HIV</v>
      </c>
      <c r="G14" s="4"/>
      <c r="H14" s="4" t="s">
        <v>251</v>
      </c>
      <c r="I14" s="4" t="s">
        <v>48</v>
      </c>
      <c r="J14" s="4" t="str">
        <f>IFERROR(__xludf.DUMMYFUNCTION("""COMPUTED_VALUE"""),"Infectious Diseases - HCV")</f>
        <v>Infectious Diseases - HCV</v>
      </c>
      <c r="K14" s="4">
        <v>1.0</v>
      </c>
      <c r="L14" s="8" t="s">
        <v>252</v>
      </c>
    </row>
    <row r="15">
      <c r="A15" s="4" t="s">
        <v>751</v>
      </c>
      <c r="B15" s="5" t="s">
        <v>770</v>
      </c>
      <c r="C15" s="6" t="str">
        <f>IFERROR(VLOOKUP(B15,Rankings!A:B,2,FALSE),"")</f>
        <v>HIGHLY LIKELY</v>
      </c>
      <c r="D15" s="6"/>
      <c r="E15" s="6">
        <v>0.0</v>
      </c>
      <c r="F15" s="4" t="str">
        <f>IFERROR(__xludf.DUMMYFUNCTION("SPLIT(I15, "","")
"),"Hematological Disorders")</f>
        <v>Hematological Disorders</v>
      </c>
      <c r="G15" s="4"/>
      <c r="H15" s="7" t="str">
        <f>IFERROR(VLOOKUP(B15,'Conditions Treated'!A:B,2,FALSE),"")</f>
        <v>Hemophilia A</v>
      </c>
      <c r="I15" s="4" t="s">
        <v>14</v>
      </c>
      <c r="J15" s="4" t="str">
        <f>IFERROR(__xludf.DUMMYFUNCTION("""COMPUTED_VALUE"""),"Infectious Diseases")</f>
        <v>Infectious Diseases</v>
      </c>
      <c r="K15" s="4">
        <v>1.0</v>
      </c>
      <c r="L15" s="8" t="s">
        <v>277</v>
      </c>
    </row>
    <row r="16">
      <c r="A16" s="4" t="s">
        <v>751</v>
      </c>
      <c r="B16" s="5" t="s">
        <v>771</v>
      </c>
      <c r="C16" s="6" t="str">
        <f>IFERROR(VLOOKUP(B16,Rankings!A:B,2,FALSE),"")</f>
        <v>LIKELY</v>
      </c>
      <c r="D16" s="6"/>
      <c r="E16" s="6">
        <v>0.0</v>
      </c>
      <c r="F16" s="4" t="str">
        <f>IFERROR(__xludf.DUMMYFUNCTION("SPLIT(I16, "","")
"),"Autoimmune Disorders")</f>
        <v>Autoimmune Disorders</v>
      </c>
      <c r="G16" s="4"/>
      <c r="H16" s="7" t="str">
        <f>IFERROR(VLOOKUP(B16,'Conditions Treated'!A:B,2,FALSE),"")</f>
        <v>Rheumatoid Arthritis, Juvenile Idiopathic Arthritis, Psoriatic Arthritis, Ankylosing Spondylitis, Crohn's Disease, Ulcerative Colitis, Plaque Psoriasis, Hidradenitis Suppurativa, Uveitis</v>
      </c>
      <c r="I16" s="4" t="s">
        <v>52</v>
      </c>
      <c r="J16" s="4" t="str">
        <f>IFERROR(__xludf.DUMMYFUNCTION("""COMPUTED_VALUE"""),"Genetic Disorders")</f>
        <v>Genetic Disorders</v>
      </c>
      <c r="K16" s="4">
        <v>1.0</v>
      </c>
      <c r="L16" s="8" t="s">
        <v>288</v>
      </c>
    </row>
    <row r="17">
      <c r="A17" s="4" t="s">
        <v>751</v>
      </c>
      <c r="B17" s="5" t="s">
        <v>772</v>
      </c>
      <c r="C17" s="6" t="str">
        <f>IFERROR(VLOOKUP(B17,Rankings!A:B,2,FALSE),"")</f>
        <v>LIKELY</v>
      </c>
      <c r="D17" s="6"/>
      <c r="E17" s="6">
        <v>0.0</v>
      </c>
      <c r="F17" s="4" t="str">
        <f>IFERROR(__xludf.DUMMYFUNCTION("SPLIT(I17, "","")
"),"Autoimmune Disorders")</f>
        <v>Autoimmune Disorders</v>
      </c>
      <c r="G17" s="4"/>
      <c r="H17" s="7" t="str">
        <f>IFERROR(VLOOKUP(B17,'Conditions Treated'!A:B,2,FALSE),"")</f>
        <v>Crohn's Disease, Ulcerative Colitis, Rheumatoid Arthritis, Ankylosing Spondylitis, Psoriatic Arthritis, Plaque Psoriasis</v>
      </c>
      <c r="I17" s="4" t="s">
        <v>52</v>
      </c>
      <c r="J17" s="4" t="str">
        <f>IFERROR(__xludf.DUMMYFUNCTION("""COMPUTED_VALUE"""),"Psychiatric Disorders")</f>
        <v>Psychiatric Disorders</v>
      </c>
      <c r="K17" s="4">
        <v>1.0</v>
      </c>
      <c r="L17" s="8" t="s">
        <v>318</v>
      </c>
    </row>
    <row r="18">
      <c r="A18" s="4" t="s">
        <v>751</v>
      </c>
      <c r="B18" s="5" t="s">
        <v>742</v>
      </c>
      <c r="C18" s="6" t="str">
        <f>IFERROR(VLOOKUP(B18,Rankings!A:B,2,FALSE),"")</f>
        <v>LIKELY</v>
      </c>
      <c r="D18" s="6"/>
      <c r="E18" s="6">
        <v>0.0</v>
      </c>
      <c r="F18" s="4" t="str">
        <f>IFERROR(__xludf.DUMMYFUNCTION("SPLIT(I18, "","")
"),"Endocrine Disorders")</f>
        <v>Endocrine Disorders</v>
      </c>
      <c r="G18" s="4" t="str">
        <f>IFERROR(__xludf.DUMMYFUNCTION("""COMPUTED_VALUE""")," Cardiovascular Disorders")</f>
        <v> Cardiovascular Disorders</v>
      </c>
      <c r="H18" s="7" t="str">
        <f>IFERROR(VLOOKUP(B18,'Conditions Treated'!A:B,2,FALSE),"")</f>
        <v>Chronic kidney disease, Heart failure, Type 2 diabetes mellitus</v>
      </c>
      <c r="I18" s="4" t="s">
        <v>740</v>
      </c>
      <c r="J18" s="4"/>
      <c r="K18" s="4">
        <v>0.0</v>
      </c>
      <c r="L18" s="8" t="s">
        <v>743</v>
      </c>
    </row>
    <row r="19">
      <c r="A19" s="4" t="s">
        <v>751</v>
      </c>
      <c r="B19" s="5" t="s">
        <v>773</v>
      </c>
      <c r="C19" s="6" t="str">
        <f>IFERROR(VLOOKUP(B19,Rankings!A:B,2,FALSE),"")</f>
        <v>HIGHLY LIKELY</v>
      </c>
      <c r="D19" s="6"/>
      <c r="E19" s="6">
        <v>0.0</v>
      </c>
      <c r="F19" s="4" t="str">
        <f>IFERROR(__xludf.DUMMYFUNCTION("SPLIT(I19, "","")
"),"Cancer")</f>
        <v>Cancer</v>
      </c>
      <c r="G19" s="4"/>
      <c r="H19" s="7" t="str">
        <f>IFERROR(VLOOKUP(B19,'Conditions Treated'!A:B,2,FALSE),"")</f>
        <v>Melanoma, Non-Small Cell Lung Cancer, Head and Neck Squamous Cell Cancer, Classical Hodgkin Lymphoma, Primary Mediastinal Large B-Cell Lymphoma, Urothelial Cancer, Microsatellite Instability-High or Mismatch Repair Deficient Cancer, Microsatellite Instability-High or Mismatch Repair Deficient Colorectal Cancer, Gastric Cancer, Esophageal Cancer, Cervical Cancer, Hepatocellular Carcinoma, Biliary Tract Cancer, Merkel Cell Carcinoma, Renal Cell Carcinoma, Endometrial Carcinoma, Tumor Mutational Burden-High Cancer, Cutaneous Squamous Cell Carcinoma, Triple-Negative Breast Cancer</v>
      </c>
      <c r="I19" s="4" t="s">
        <v>17</v>
      </c>
      <c r="J19" s="4"/>
      <c r="K19" s="4">
        <v>0.0</v>
      </c>
      <c r="L19" s="8" t="s">
        <v>347</v>
      </c>
    </row>
    <row r="20">
      <c r="A20" s="4" t="s">
        <v>751</v>
      </c>
      <c r="B20" s="5" t="s">
        <v>774</v>
      </c>
      <c r="C20" s="6" t="str">
        <f>IFERROR(VLOOKUP(B20,Rankings!A:B,2,FALSE),"")</f>
        <v>HIGHLY LIKELY</v>
      </c>
      <c r="D20" s="6"/>
      <c r="E20" s="6">
        <v>0.0</v>
      </c>
      <c r="F20" s="4" t="str">
        <f>IFERROR(__xludf.DUMMYFUNCTION("SPLIT(I20, "","")
"),"Cancer")</f>
        <v>Cancer</v>
      </c>
      <c r="G20" s="4"/>
      <c r="H20" s="7" t="str">
        <f>IFERROR(VLOOKUP(B20,'Conditions Treated'!A:B,2,FALSE),"")</f>
        <v>Multiple myeloma, Transfusion-dependent anemia due to myelodysplastic syndromes, Mantle cell lymphoma, Previously treated follicular lymphoma, Previously treated marginal zone lymphoma</v>
      </c>
      <c r="I20" s="4" t="s">
        <v>17</v>
      </c>
      <c r="J20" s="4"/>
      <c r="K20" s="4">
        <v>0.0</v>
      </c>
      <c r="L20" s="8" t="s">
        <v>417</v>
      </c>
    </row>
    <row r="21">
      <c r="A21" s="4" t="s">
        <v>751</v>
      </c>
      <c r="B21" s="4" t="s">
        <v>775</v>
      </c>
      <c r="C21" s="4" t="s">
        <v>47</v>
      </c>
      <c r="D21" s="4"/>
      <c r="E21" s="4">
        <v>0.0</v>
      </c>
      <c r="F21" s="4" t="str">
        <f>IFERROR(__xludf.DUMMYFUNCTION("SPLIT(I21, "","")
"),"Infectious Diseases - HCV")</f>
        <v>Infectious Diseases - HCV</v>
      </c>
      <c r="G21" s="4"/>
      <c r="H21" s="4" t="s">
        <v>191</v>
      </c>
      <c r="I21" s="4" t="s">
        <v>190</v>
      </c>
      <c r="J21" s="4"/>
      <c r="K21" s="4">
        <v>0.0</v>
      </c>
      <c r="L21" s="8" t="s">
        <v>776</v>
      </c>
    </row>
    <row r="22">
      <c r="A22" s="4" t="s">
        <v>751</v>
      </c>
      <c r="B22" s="5" t="s">
        <v>777</v>
      </c>
      <c r="C22" s="6" t="str">
        <f>IFERROR(VLOOKUP(B22,Rankings!A:B,2,FALSE),"")</f>
        <v>HIGHLY LIKELY</v>
      </c>
      <c r="D22" s="6"/>
      <c r="E22" s="6">
        <v>0.0</v>
      </c>
      <c r="F22" s="4" t="str">
        <f>IFERROR(__xludf.DUMMYFUNCTION("SPLIT(I22, "","")
"),"Addictive Disorders")</f>
        <v>Addictive Disorders</v>
      </c>
      <c r="G22" s="4"/>
      <c r="H22" s="7" t="str">
        <f>IFERROR(VLOOKUP(B22,'Conditions Treated'!A:B,2,FALSE),"")</f>
        <v>Opioid dependence</v>
      </c>
      <c r="I22" s="4" t="s">
        <v>757</v>
      </c>
      <c r="J22" s="4"/>
      <c r="K22" s="4">
        <v>0.0</v>
      </c>
      <c r="L22" s="8" t="s">
        <v>778</v>
      </c>
    </row>
    <row r="23">
      <c r="A23" s="4" t="s">
        <v>751</v>
      </c>
      <c r="B23" s="5" t="s">
        <v>779</v>
      </c>
      <c r="C23" s="6" t="str">
        <f>IFERROR(VLOOKUP(B23,Rankings!A:B,2,FALSE),"")</f>
        <v>HIGHLY LIKELY</v>
      </c>
      <c r="D23" s="6"/>
      <c r="E23" s="6">
        <v>0.0</v>
      </c>
      <c r="F23" s="4" t="str">
        <f>IFERROR(__xludf.DUMMYFUNCTION("SPLIT(I23, "","")
"),"Autoimmune Disorders")</f>
        <v>Autoimmune Disorders</v>
      </c>
      <c r="G23" s="4"/>
      <c r="H23" s="7" t="str">
        <f>IFERROR(VLOOKUP(B23,'Conditions Treated'!A:B,2,FALSE),"")</f>
        <v>Relapsing forms of multiple sclerosis, Primary progressive MS</v>
      </c>
      <c r="I23" s="4" t="s">
        <v>52</v>
      </c>
      <c r="J23" s="4"/>
      <c r="K23" s="4">
        <v>0.0</v>
      </c>
      <c r="L23" s="8" t="s">
        <v>441</v>
      </c>
    </row>
    <row r="24">
      <c r="A24" s="4" t="s">
        <v>751</v>
      </c>
      <c r="B24" s="5" t="s">
        <v>780</v>
      </c>
      <c r="C24" s="6" t="str">
        <f>IFERROR(VLOOKUP(B24,Rankings!A:B,2,FALSE),"")</f>
        <v>HIGHLY LIKELY</v>
      </c>
      <c r="D24" s="6"/>
      <c r="E24" s="6">
        <v>0.0</v>
      </c>
      <c r="F24" s="4" t="str">
        <f>IFERROR(__xludf.DUMMYFUNCTION("SPLIT(I24, "","")
"),"Cancer")</f>
        <v>Cancer</v>
      </c>
      <c r="G24" s="4"/>
      <c r="H24" s="7" t="str">
        <f>IFERROR(VLOOKUP(B24,'Conditions Treated'!A:B,2,FALSE),"")</f>
        <v>Melanoma, Non-Small Cell Lung Cancer, Malignant Pleural Mesothelioma, Renal Cell Carcinoma, Classical Hodgkin Lymphoma, Squamous Cell Carcinoma of the Head and Neck, Urothelial Carcinoma, Colorectal Cancer, Hepatocellular Carcinoma, Esophageal Cancer, Gastric Cancer, Gastroesophageal Junction Cancer, Esophageal Adenocarcinoma</v>
      </c>
      <c r="I24" s="4" t="s">
        <v>17</v>
      </c>
      <c r="J24" s="4"/>
      <c r="K24" s="4">
        <v>0.0</v>
      </c>
      <c r="L24" s="8" t="s">
        <v>461</v>
      </c>
    </row>
    <row r="25">
      <c r="A25" s="4" t="s">
        <v>751</v>
      </c>
      <c r="B25" s="5" t="s">
        <v>744</v>
      </c>
      <c r="C25" s="6" t="str">
        <f>IFERROR(VLOOKUP(B25,Rankings!A:B,2,FALSE),"")</f>
        <v>LIKELY</v>
      </c>
      <c r="D25" s="6"/>
      <c r="E25" s="6">
        <v>0.0</v>
      </c>
      <c r="F25" s="4" t="str">
        <f>IFERROR(__xludf.DUMMYFUNCTION("SPLIT(I25, "","")
"),"Endocrine Disorders")</f>
        <v>Endocrine Disorders</v>
      </c>
      <c r="G25" s="4"/>
      <c r="H25" s="7" t="str">
        <f>IFERROR(VLOOKUP(B25,'Conditions Treated'!A:B,2,FALSE),"")</f>
        <v>Type 2 diabetes mellitus</v>
      </c>
      <c r="I25" s="4" t="s">
        <v>211</v>
      </c>
      <c r="J25" s="4"/>
      <c r="K25" s="4">
        <v>0.0</v>
      </c>
      <c r="L25" s="8" t="s">
        <v>745</v>
      </c>
    </row>
    <row r="26">
      <c r="A26" s="4" t="s">
        <v>751</v>
      </c>
      <c r="B26" s="5" t="s">
        <v>781</v>
      </c>
      <c r="C26" s="6" t="str">
        <f>IFERROR(VLOOKUP(B26,Rankings!A:B,2,FALSE),"")</f>
        <v>HIGHLY LIKELY</v>
      </c>
      <c r="D26" s="6"/>
      <c r="E26" s="6">
        <v>0.0</v>
      </c>
      <c r="F26" s="4" t="str">
        <f>IFERROR(__xludf.DUMMYFUNCTION("SPLIT(I26, "","")
"),"Cancer")</f>
        <v>Cancer</v>
      </c>
      <c r="G26" s="4"/>
      <c r="H26" s="7" t="str">
        <f>IFERROR(VLOOKUP(B26,'Conditions Treated'!A:B,2,FALSE),"")</f>
        <v>Multiple myeloma, Transfusion-dependent anemia due to myelodysplastic syndromes, Mantle cell lymphoma, Previously treated follicular lymphoma, Previously treated marginal zone lymphoma</v>
      </c>
      <c r="I26" s="4" t="s">
        <v>17</v>
      </c>
      <c r="J26" s="4"/>
      <c r="K26" s="4">
        <v>0.0</v>
      </c>
      <c r="L26" s="8" t="s">
        <v>533</v>
      </c>
    </row>
    <row r="27">
      <c r="A27" s="4" t="s">
        <v>751</v>
      </c>
      <c r="B27" s="5" t="s">
        <v>782</v>
      </c>
      <c r="C27" s="6" t="str">
        <f>IFERROR(VLOOKUP(B27,Rankings!A:B,2,FALSE),"")</f>
        <v>LIKELY</v>
      </c>
      <c r="D27" s="6"/>
      <c r="E27" s="6">
        <v>0.0</v>
      </c>
      <c r="F27" s="4" t="str">
        <f>IFERROR(__xludf.DUMMYFUNCTION("SPLIT(I27, "","")
"),"Endocrine Disorders")</f>
        <v>Endocrine Disorders</v>
      </c>
      <c r="G27" s="4"/>
      <c r="H27" s="7" t="str">
        <f>IFERROR(VLOOKUP(B27,'Conditions Treated'!A:B,2,FALSE),"")</f>
        <v>Type 2 diabetes mellitus</v>
      </c>
      <c r="I27" s="4" t="s">
        <v>211</v>
      </c>
      <c r="J27" s="4"/>
      <c r="K27" s="4">
        <v>0.0</v>
      </c>
      <c r="L27" s="8" t="s">
        <v>783</v>
      </c>
    </row>
    <row r="28">
      <c r="A28" s="4" t="s">
        <v>751</v>
      </c>
      <c r="B28" s="4" t="s">
        <v>784</v>
      </c>
      <c r="C28" s="4" t="s">
        <v>785</v>
      </c>
      <c r="D28" s="4"/>
      <c r="E28" s="4">
        <v>0.0</v>
      </c>
      <c r="F28" s="4" t="str">
        <f>IFERROR(__xludf.DUMMYFUNCTION("SPLIT(I28, "","")
"),"Infectious Diseases")</f>
        <v>Infectious Diseases</v>
      </c>
      <c r="G28" s="4"/>
      <c r="H28" s="4" t="s">
        <v>786</v>
      </c>
      <c r="I28" s="4" t="s">
        <v>64</v>
      </c>
      <c r="J28" s="4"/>
      <c r="K28" s="4">
        <v>0.0</v>
      </c>
      <c r="L28" s="8" t="s">
        <v>787</v>
      </c>
    </row>
    <row r="29">
      <c r="A29" s="4" t="s">
        <v>751</v>
      </c>
      <c r="B29" s="5" t="s">
        <v>746</v>
      </c>
      <c r="C29" s="6" t="str">
        <f>IFERROR(VLOOKUP(B29,Rankings!A:B,2,FALSE),"")</f>
        <v>HIGHLY LIKELY</v>
      </c>
      <c r="D29" s="6"/>
      <c r="E29" s="6">
        <v>0.0</v>
      </c>
      <c r="F29" s="4" t="str">
        <f>IFERROR(__xludf.DUMMYFUNCTION("SPLIT(I29, "","")
"),"Autoimmune Disorders")</f>
        <v>Autoimmune Disorders</v>
      </c>
      <c r="G29" s="4"/>
      <c r="H29" s="7" t="str">
        <f>IFERROR(VLOOKUP(B29,'Conditions Treated'!A:B,2,FALSE),"")</f>
        <v>Moderate-to-severe plaque psoriasis, Active psoriatic arthritis, Moderately to severely active Crohn's disease, Moderately to severely active ulcerative colitis</v>
      </c>
      <c r="I29" s="4" t="s">
        <v>52</v>
      </c>
      <c r="J29" s="4"/>
      <c r="K29" s="4">
        <v>0.0</v>
      </c>
      <c r="L29" s="8" t="s">
        <v>572</v>
      </c>
    </row>
    <row r="30">
      <c r="A30" s="4" t="s">
        <v>751</v>
      </c>
      <c r="B30" s="5" t="s">
        <v>788</v>
      </c>
      <c r="C30" s="6" t="str">
        <f>IFERROR(VLOOKUP(B30,Rankings!A:B,2,FALSE),"")</f>
        <v>LIKELY</v>
      </c>
      <c r="D30" s="6"/>
      <c r="E30" s="6">
        <v>0.0</v>
      </c>
      <c r="F30" s="4" t="str">
        <f>IFERROR(__xludf.DUMMYFUNCTION("SPLIT(I30, "","")
"),"Autoimmune Disorders")</f>
        <v>Autoimmune Disorders</v>
      </c>
      <c r="G30" s="4"/>
      <c r="H30" s="7" t="str">
        <f>IFERROR(VLOOKUP(B30,'Conditions Treated'!A:B,2,FALSE),"")</f>
        <v>Plaque psoriasis, Psoriatic arthritis, Crohn's disease, Ulcerative colitis</v>
      </c>
      <c r="I30" s="4" t="s">
        <v>52</v>
      </c>
      <c r="J30" s="4"/>
      <c r="K30" s="4">
        <v>0.0</v>
      </c>
      <c r="L30" s="8" t="s">
        <v>582</v>
      </c>
    </row>
    <row r="31">
      <c r="A31" s="4" t="s">
        <v>751</v>
      </c>
      <c r="B31" s="5" t="s">
        <v>789</v>
      </c>
      <c r="C31" s="6" t="str">
        <f>IFERROR(VLOOKUP(B31,Rankings!A:B,2,FALSE),"")</f>
        <v>HIGHLY LIKELY</v>
      </c>
      <c r="D31" s="6"/>
      <c r="E31" s="6">
        <v>0.0</v>
      </c>
      <c r="F31" s="4" t="str">
        <f>IFERROR(__xludf.DUMMYFUNCTION("SPLIT(I31, "","")
"),"Addictive Disorders")</f>
        <v>Addictive Disorders</v>
      </c>
      <c r="G31" s="4"/>
      <c r="H31" s="7" t="str">
        <f>IFERROR(VLOOKUP(B31,'Conditions Treated'!A:B,2,FALSE),"")</f>
        <v>Opioid dependence</v>
      </c>
      <c r="I31" s="4" t="s">
        <v>757</v>
      </c>
      <c r="J31" s="4"/>
      <c r="K31" s="4">
        <v>0.0</v>
      </c>
      <c r="L31" s="8" t="s">
        <v>790</v>
      </c>
    </row>
    <row r="32">
      <c r="A32" s="4" t="s">
        <v>751</v>
      </c>
      <c r="B32" s="5" t="s">
        <v>791</v>
      </c>
      <c r="C32" s="6" t="str">
        <f>IFERROR(VLOOKUP(B32,Rankings!A:B,2,FALSE),"")</f>
        <v>LIKELY</v>
      </c>
      <c r="D32" s="6"/>
      <c r="E32" s="6">
        <v>0.0</v>
      </c>
      <c r="F32" s="4" t="str">
        <f>IFERROR(__xludf.DUMMYFUNCTION("SPLIT(I32, "","")
"),"Respiratory Disorders")</f>
        <v>Respiratory Disorders</v>
      </c>
      <c r="G32" s="4"/>
      <c r="H32" s="7" t="str">
        <f>IFERROR(VLOOKUP(B32,'Conditions Treated'!A:B,2,FALSE),"")</f>
        <v>Chronic obstructive pulmonary disease</v>
      </c>
      <c r="I32" s="4" t="s">
        <v>200</v>
      </c>
      <c r="J32" s="4"/>
      <c r="K32" s="4">
        <v>0.0</v>
      </c>
      <c r="L32" s="8" t="s">
        <v>792</v>
      </c>
    </row>
    <row r="33">
      <c r="A33" s="4" t="s">
        <v>751</v>
      </c>
      <c r="B33" s="5" t="s">
        <v>793</v>
      </c>
      <c r="C33" s="6" t="str">
        <f>IFERROR(VLOOKUP(B33,Rankings!A:B,2,FALSE),"")</f>
        <v>HIGHLY LIKELY</v>
      </c>
      <c r="D33" s="6"/>
      <c r="E33" s="6">
        <v>0.0</v>
      </c>
      <c r="F33" s="4" t="str">
        <f>IFERROR(__xludf.DUMMYFUNCTION("SPLIT(I33, "","")
"),"Autoimmune Disorders")</f>
        <v>Autoimmune Disorders</v>
      </c>
      <c r="G33" s="4"/>
      <c r="H33" s="7" t="str">
        <f>IFERROR(VLOOKUP(B33,'Conditions Treated'!A:B,2,FALSE),"")</f>
        <v>Moderate-to-severe plaque psoriasis, Active psoriatic arthritis</v>
      </c>
      <c r="I33" s="4" t="s">
        <v>52</v>
      </c>
      <c r="J33" s="4"/>
      <c r="K33" s="4">
        <v>0.0</v>
      </c>
      <c r="L33" s="8" t="s">
        <v>643</v>
      </c>
    </row>
    <row r="34">
      <c r="A34" s="4" t="s">
        <v>751</v>
      </c>
      <c r="B34" s="5" t="s">
        <v>794</v>
      </c>
      <c r="C34" s="6" t="str">
        <f>IFERROR(VLOOKUP(B34,Rankings!A:B,2,FALSE),"")</f>
        <v>HIGHLY LIKELY</v>
      </c>
      <c r="D34" s="6"/>
      <c r="E34" s="6">
        <v>0.0</v>
      </c>
      <c r="F34" s="4" t="str">
        <f>IFERROR(__xludf.DUMMYFUNCTION("SPLIT(I34, "","")
"),"Genetic Disorders")</f>
        <v>Genetic Disorders</v>
      </c>
      <c r="G34" s="4"/>
      <c r="H34" s="7" t="str">
        <f>IFERROR(VLOOKUP(B34,'Conditions Treated'!A:B,2,FALSE),"")</f>
        <v>Cystic fibrosis</v>
      </c>
      <c r="I34" s="4" t="s">
        <v>11</v>
      </c>
      <c r="J34" s="4"/>
      <c r="K34" s="4">
        <v>0.0</v>
      </c>
      <c r="L34" s="8" t="s">
        <v>645</v>
      </c>
    </row>
    <row r="35">
      <c r="A35" s="4" t="s">
        <v>751</v>
      </c>
      <c r="B35" s="4" t="s">
        <v>795</v>
      </c>
      <c r="C35" s="4" t="s">
        <v>47</v>
      </c>
      <c r="D35" s="4"/>
      <c r="E35" s="4">
        <v>0.0</v>
      </c>
      <c r="F35" s="4" t="str">
        <f>IFERROR(__xludf.DUMMYFUNCTION("SPLIT(I35, "","")
"),"Infectious Diseases - HIV")</f>
        <v>Infectious Diseases - HIV</v>
      </c>
      <c r="G35" s="4"/>
      <c r="H35" s="4" t="s">
        <v>251</v>
      </c>
      <c r="I35" s="4" t="s">
        <v>48</v>
      </c>
      <c r="J35" s="4"/>
      <c r="K35" s="4">
        <v>0.0</v>
      </c>
      <c r="L35" s="8" t="s">
        <v>796</v>
      </c>
    </row>
    <row r="36">
      <c r="A36" s="4" t="s">
        <v>751</v>
      </c>
      <c r="B36" s="5" t="s">
        <v>747</v>
      </c>
      <c r="C36" s="6" t="str">
        <f>IFERROR(VLOOKUP(B36,Rankings!A:B,2,FALSE),"")</f>
        <v>LIKELY</v>
      </c>
      <c r="D36" s="6"/>
      <c r="E36" s="6">
        <v>0.0</v>
      </c>
      <c r="F36" s="4" t="str">
        <f>IFERROR(__xludf.DUMMYFUNCTION("SPLIT(I36, "","")
"),"Endocrine Disorders")</f>
        <v>Endocrine Disorders</v>
      </c>
      <c r="G36" s="4"/>
      <c r="H36" s="7" t="str">
        <f>IFERROR(VLOOKUP(B36,'Conditions Treated'!A:B,2,FALSE),"")</f>
        <v>Type 2 diabetes mellitus</v>
      </c>
      <c r="I36" s="4" t="s">
        <v>211</v>
      </c>
      <c r="J36" s="4"/>
      <c r="K36" s="4">
        <v>0.0</v>
      </c>
      <c r="L36" s="8" t="s">
        <v>748</v>
      </c>
    </row>
    <row r="37">
      <c r="A37" s="4" t="s">
        <v>751</v>
      </c>
      <c r="B37" s="5" t="s">
        <v>797</v>
      </c>
      <c r="C37" s="6" t="str">
        <f>IFERROR(VLOOKUP(B37,Rankings!A:B,2,FALSE),"")</f>
        <v>HIGHLY LIKELY</v>
      </c>
      <c r="D37" s="6"/>
      <c r="E37" s="6">
        <v>0.0</v>
      </c>
      <c r="F37" s="4" t="str">
        <f>IFERROR(__xludf.DUMMYFUNCTION("SPLIT(I37, "","")
"),"Hematological Disorders")</f>
        <v>Hematological Disorders</v>
      </c>
      <c r="G37" s="4" t="str">
        <f>IFERROR(__xludf.DUMMYFUNCTION("""COMPUTED_VALUE""")," Autoimmune Disorders")</f>
        <v> Autoimmune Disorders</v>
      </c>
      <c r="H37" s="7" t="str">
        <f>IFERROR(VLOOKUP(B37,'Conditions Treated'!A:B,2,FALSE),"")</f>
        <v>Paroxysmal nocturnal hemoglobinuria, Atypical hemolytic uremic syndrome, Generalized myasthenia gravis, Neuromyelitis optica spectrum disorder</v>
      </c>
      <c r="I37" s="4" t="s">
        <v>665</v>
      </c>
      <c r="J37" s="4"/>
      <c r="K37" s="4">
        <v>0.0</v>
      </c>
      <c r="L37" s="8" t="s">
        <v>666</v>
      </c>
    </row>
    <row r="38">
      <c r="A38" s="4" t="s">
        <v>751</v>
      </c>
      <c r="B38" s="5" t="s">
        <v>749</v>
      </c>
      <c r="C38" s="6" t="str">
        <f>IFERROR(VLOOKUP(B38,Rankings!A:B,2,FALSE),"")</f>
        <v>LIKELY</v>
      </c>
      <c r="D38" s="6"/>
      <c r="E38" s="6">
        <v>0.0</v>
      </c>
      <c r="F38" s="4" t="str">
        <f>IFERROR(__xludf.DUMMYFUNCTION("SPLIT(I38, "","")
"),"Psychiatric Disorders")</f>
        <v>Psychiatric Disorders</v>
      </c>
      <c r="G38" s="4"/>
      <c r="H38" s="7" t="str">
        <f>IFERROR(VLOOKUP(B38,'Conditions Treated'!A:B,2,FALSE),"")</f>
        <v>Attention Deficit Hyperactivity Disorder, Binge eating disorder</v>
      </c>
      <c r="I38" s="4" t="s">
        <v>156</v>
      </c>
      <c r="J38" s="4"/>
      <c r="K38" s="4">
        <v>0.0</v>
      </c>
      <c r="L38" s="8" t="s">
        <v>750</v>
      </c>
    </row>
    <row r="39">
      <c r="A39" s="4" t="s">
        <v>751</v>
      </c>
      <c r="B39" s="5" t="s">
        <v>798</v>
      </c>
      <c r="C39" s="6" t="str">
        <f>IFERROR(VLOOKUP(B39,Rankings!A:B,2,FALSE),"")</f>
        <v>HIGHLY LIKELY</v>
      </c>
      <c r="D39" s="6"/>
      <c r="E39" s="6">
        <v>0.0</v>
      </c>
      <c r="F39" s="4" t="str">
        <f>IFERROR(__xludf.DUMMYFUNCTION("SPLIT(I39, "","")
"),"Cardiovascular Disorders")</f>
        <v>Cardiovascular Disorders</v>
      </c>
      <c r="G39" s="4"/>
      <c r="H39" s="7" t="str">
        <f>IFERROR(VLOOKUP(B39,'Conditions Treated'!A:B,2,FALSE),"")</f>
        <v>Stroke and systemic embolism in nonvalvular atrial fibrillation, Treatment of deep vein thrombosis and pulmonary embolism, Prophylaxis of deep vein thrombosis, Prophylaxis of venous thromboembolism, Reduction of risk of major cardiovascular events, Reduction of risk of major thrombotic vascular events, Treatment of VTE in pediatric patients, Thromboprophylaxis in pediatric patients</v>
      </c>
      <c r="I39" s="4" t="s">
        <v>20</v>
      </c>
      <c r="J39" s="4"/>
      <c r="K39" s="4">
        <v>0.0</v>
      </c>
      <c r="L39" s="8" t="s">
        <v>799</v>
      </c>
    </row>
    <row r="40">
      <c r="A40" s="4" t="s">
        <v>751</v>
      </c>
      <c r="B40" s="5" t="s">
        <v>800</v>
      </c>
      <c r="C40" s="6" t="str">
        <f>IFERROR(VLOOKUP(B40,Rankings!A:B,2,FALSE),"")</f>
        <v>HIGHLY LIKELY</v>
      </c>
      <c r="D40" s="6"/>
      <c r="E40" s="6">
        <v>0.0</v>
      </c>
      <c r="F40" s="4" t="str">
        <f>IFERROR(__xludf.DUMMYFUNCTION("SPLIT(I40, "","")
"),"Addictive Disorders")</f>
        <v>Addictive Disorders</v>
      </c>
      <c r="G40" s="4"/>
      <c r="H40" s="7" t="str">
        <f>IFERROR(VLOOKUP(B40,'Conditions Treated'!A:B,2,FALSE),"")</f>
        <v>Opioid dependence</v>
      </c>
      <c r="I40" s="4" t="s">
        <v>757</v>
      </c>
      <c r="J40" s="4"/>
      <c r="K40" s="4">
        <v>0.0</v>
      </c>
      <c r="L40" s="8" t="s">
        <v>801</v>
      </c>
    </row>
    <row r="41">
      <c r="E41" s="7">
        <v>0.0</v>
      </c>
      <c r="K41" s="7">
        <v>0.0</v>
      </c>
    </row>
    <row r="42">
      <c r="E42" s="7">
        <v>0.0</v>
      </c>
      <c r="K42" s="7">
        <v>0.0</v>
      </c>
    </row>
    <row r="43">
      <c r="E43" s="7">
        <v>0.0</v>
      </c>
      <c r="K43" s="7">
        <v>0.0</v>
      </c>
    </row>
    <row r="44">
      <c r="E44" s="7">
        <v>0.0</v>
      </c>
      <c r="K44" s="7">
        <v>0.0</v>
      </c>
    </row>
    <row r="45">
      <c r="E45" s="7">
        <v>0.0</v>
      </c>
      <c r="K45" s="7">
        <v>0.0</v>
      </c>
    </row>
    <row r="46">
      <c r="E46" s="7">
        <v>0.0</v>
      </c>
      <c r="K46" s="7">
        <v>0.0</v>
      </c>
    </row>
    <row r="47">
      <c r="E47" s="7">
        <v>0.0</v>
      </c>
      <c r="K47" s="7">
        <v>0.0</v>
      </c>
    </row>
    <row r="48">
      <c r="E48" s="7">
        <v>0.0</v>
      </c>
      <c r="K48" s="7">
        <v>0.0</v>
      </c>
    </row>
    <row r="49">
      <c r="E49" s="7">
        <v>0.0</v>
      </c>
      <c r="K49" s="7">
        <v>0.0</v>
      </c>
    </row>
    <row r="50">
      <c r="E50" s="7">
        <v>0.0</v>
      </c>
      <c r="K50" s="7">
        <v>0.0</v>
      </c>
    </row>
    <row r="51">
      <c r="E51" s="7">
        <v>0.0</v>
      </c>
      <c r="K51" s="7">
        <v>0.0</v>
      </c>
    </row>
    <row r="52">
      <c r="E52" s="7">
        <v>0.0</v>
      </c>
      <c r="K52" s="7">
        <v>0.0</v>
      </c>
    </row>
    <row r="53">
      <c r="E53" s="7">
        <v>0.0</v>
      </c>
      <c r="K53" s="7">
        <v>0.0</v>
      </c>
    </row>
    <row r="54">
      <c r="E54" s="7">
        <v>0.0</v>
      </c>
      <c r="K54" s="7">
        <v>0.0</v>
      </c>
    </row>
    <row r="55">
      <c r="E55" s="7">
        <v>0.0</v>
      </c>
      <c r="K55" s="7">
        <v>0.0</v>
      </c>
    </row>
    <row r="56">
      <c r="E56" s="7">
        <v>0.0</v>
      </c>
      <c r="K56" s="7">
        <v>0.0</v>
      </c>
    </row>
    <row r="57">
      <c r="E57" s="7">
        <v>0.0</v>
      </c>
      <c r="K57" s="7">
        <v>0.0</v>
      </c>
    </row>
    <row r="58">
      <c r="E58" s="7">
        <v>0.0</v>
      </c>
      <c r="K58" s="7">
        <v>0.0</v>
      </c>
    </row>
    <row r="59">
      <c r="E59" s="7">
        <v>0.0</v>
      </c>
      <c r="K59" s="7">
        <v>0.0</v>
      </c>
    </row>
    <row r="60">
      <c r="E60" s="7">
        <v>0.0</v>
      </c>
      <c r="K60" s="7">
        <v>0.0</v>
      </c>
    </row>
    <row r="61">
      <c r="E61" s="7">
        <v>0.0</v>
      </c>
      <c r="K61" s="7">
        <v>0.0</v>
      </c>
    </row>
    <row r="62">
      <c r="E62" s="7">
        <v>0.0</v>
      </c>
      <c r="K62" s="7">
        <v>0.0</v>
      </c>
    </row>
    <row r="63">
      <c r="E63" s="7">
        <v>0.0</v>
      </c>
      <c r="K63" s="7">
        <v>0.0</v>
      </c>
    </row>
    <row r="64">
      <c r="E64" s="7">
        <v>0.0</v>
      </c>
      <c r="K64" s="7">
        <v>0.0</v>
      </c>
    </row>
    <row r="65">
      <c r="E65" s="7">
        <v>0.0</v>
      </c>
      <c r="K65" s="7">
        <v>0.0</v>
      </c>
    </row>
    <row r="66">
      <c r="E66" s="7">
        <v>0.0</v>
      </c>
      <c r="K66" s="7">
        <v>0.0</v>
      </c>
    </row>
    <row r="67">
      <c r="E67" s="7">
        <v>0.0</v>
      </c>
      <c r="K67" s="7">
        <v>0.0</v>
      </c>
    </row>
    <row r="68">
      <c r="E68" s="7">
        <v>0.0</v>
      </c>
      <c r="K68" s="7">
        <v>0.0</v>
      </c>
    </row>
    <row r="69">
      <c r="E69" s="7">
        <v>0.0</v>
      </c>
      <c r="K69" s="7">
        <v>0.0</v>
      </c>
    </row>
    <row r="70">
      <c r="E70" s="7">
        <v>0.0</v>
      </c>
      <c r="K70" s="7">
        <v>0.0</v>
      </c>
    </row>
    <row r="71">
      <c r="E71" s="7">
        <v>0.0</v>
      </c>
      <c r="K71" s="7">
        <v>0.0</v>
      </c>
    </row>
    <row r="72">
      <c r="E72" s="7">
        <v>0.0</v>
      </c>
      <c r="K72" s="7">
        <v>0.0</v>
      </c>
    </row>
    <row r="73">
      <c r="E73" s="7">
        <v>0.0</v>
      </c>
      <c r="K73" s="7">
        <v>0.0</v>
      </c>
    </row>
    <row r="74">
      <c r="E74" s="7">
        <v>0.0</v>
      </c>
      <c r="K74" s="7">
        <v>0.0</v>
      </c>
    </row>
    <row r="75">
      <c r="E75" s="7">
        <v>0.0</v>
      </c>
      <c r="K75" s="7">
        <v>0.0</v>
      </c>
    </row>
    <row r="76">
      <c r="E76" s="7">
        <v>0.0</v>
      </c>
      <c r="K76" s="7">
        <v>0.0</v>
      </c>
    </row>
    <row r="77">
      <c r="E77" s="7">
        <v>0.0</v>
      </c>
      <c r="K77" s="7">
        <v>0.0</v>
      </c>
    </row>
    <row r="78">
      <c r="E78" s="7">
        <v>0.0</v>
      </c>
      <c r="K78" s="7">
        <v>0.0</v>
      </c>
    </row>
    <row r="79">
      <c r="E79" s="7">
        <v>0.0</v>
      </c>
      <c r="K79" s="7">
        <v>0.0</v>
      </c>
    </row>
    <row r="80">
      <c r="E80" s="7">
        <v>0.0</v>
      </c>
      <c r="K80" s="7">
        <v>0.0</v>
      </c>
    </row>
    <row r="81">
      <c r="E81" s="7">
        <v>0.0</v>
      </c>
      <c r="K81" s="7">
        <v>0.0</v>
      </c>
    </row>
    <row r="82">
      <c r="E82" s="7">
        <v>0.0</v>
      </c>
      <c r="K82" s="7">
        <v>0.0</v>
      </c>
    </row>
    <row r="83">
      <c r="E83" s="7">
        <v>0.0</v>
      </c>
      <c r="K83" s="7">
        <v>0.0</v>
      </c>
    </row>
    <row r="84">
      <c r="E84" s="7">
        <v>0.0</v>
      </c>
      <c r="K84" s="7">
        <v>0.0</v>
      </c>
    </row>
    <row r="85">
      <c r="E85" s="7">
        <v>0.0</v>
      </c>
      <c r="K85" s="7">
        <v>0.0</v>
      </c>
    </row>
    <row r="86">
      <c r="E86" s="7">
        <v>0.0</v>
      </c>
      <c r="K86" s="7">
        <v>0.0</v>
      </c>
    </row>
    <row r="87">
      <c r="E87" s="7">
        <v>0.0</v>
      </c>
      <c r="K87" s="7">
        <v>0.0</v>
      </c>
    </row>
    <row r="88">
      <c r="E88" s="7">
        <v>0.0</v>
      </c>
      <c r="K88" s="7">
        <v>0.0</v>
      </c>
    </row>
    <row r="89">
      <c r="E89" s="7">
        <v>0.0</v>
      </c>
      <c r="K89" s="7">
        <v>0.0</v>
      </c>
    </row>
    <row r="90">
      <c r="E90" s="7">
        <v>0.0</v>
      </c>
      <c r="K90" s="7">
        <v>0.0</v>
      </c>
    </row>
    <row r="91">
      <c r="E91" s="7">
        <v>0.0</v>
      </c>
      <c r="K91" s="7">
        <v>0.0</v>
      </c>
    </row>
    <row r="92">
      <c r="E92" s="7">
        <v>0.0</v>
      </c>
      <c r="K92" s="7">
        <v>0.0</v>
      </c>
    </row>
    <row r="93">
      <c r="E93" s="7">
        <v>0.0</v>
      </c>
      <c r="K93" s="7">
        <v>0.0</v>
      </c>
    </row>
    <row r="94">
      <c r="E94" s="7">
        <v>0.0</v>
      </c>
      <c r="K94" s="7">
        <v>0.0</v>
      </c>
    </row>
    <row r="95">
      <c r="E95" s="7">
        <v>0.0</v>
      </c>
      <c r="K95" s="7">
        <v>0.0</v>
      </c>
    </row>
    <row r="96">
      <c r="E96" s="7">
        <v>0.0</v>
      </c>
      <c r="K96" s="7">
        <v>0.0</v>
      </c>
    </row>
    <row r="97">
      <c r="E97" s="7">
        <v>0.0</v>
      </c>
      <c r="K97" s="7">
        <v>0.0</v>
      </c>
    </row>
    <row r="98">
      <c r="E98" s="7">
        <v>0.0</v>
      </c>
      <c r="K98" s="7">
        <v>0.0</v>
      </c>
    </row>
    <row r="99">
      <c r="E99" s="7">
        <v>0.0</v>
      </c>
      <c r="K99" s="7">
        <v>0.0</v>
      </c>
    </row>
    <row r="100">
      <c r="E100" s="7">
        <v>0.0</v>
      </c>
      <c r="K100" s="7">
        <v>0.0</v>
      </c>
    </row>
    <row r="101">
      <c r="E101" s="7">
        <v>0.0</v>
      </c>
      <c r="K101" s="7">
        <v>0.0</v>
      </c>
    </row>
    <row r="102">
      <c r="E102" s="7">
        <v>0.0</v>
      </c>
      <c r="K102" s="7">
        <v>0.0</v>
      </c>
    </row>
    <row r="103">
      <c r="E103" s="7">
        <v>0.0</v>
      </c>
      <c r="K103" s="7">
        <v>0.0</v>
      </c>
    </row>
    <row r="104">
      <c r="E104" s="7">
        <v>0.0</v>
      </c>
      <c r="K104" s="7">
        <v>0.0</v>
      </c>
    </row>
    <row r="105">
      <c r="E105" s="7">
        <v>0.0</v>
      </c>
      <c r="K105" s="7">
        <v>0.0</v>
      </c>
    </row>
    <row r="106">
      <c r="E106" s="7">
        <v>0.0</v>
      </c>
      <c r="K106" s="7">
        <v>0.0</v>
      </c>
    </row>
    <row r="107">
      <c r="E107" s="7">
        <v>0.0</v>
      </c>
      <c r="K107" s="7">
        <v>0.0</v>
      </c>
    </row>
    <row r="108">
      <c r="E108" s="7">
        <v>0.0</v>
      </c>
      <c r="K108" s="7">
        <v>0.0</v>
      </c>
    </row>
    <row r="109">
      <c r="E109" s="7">
        <v>0.0</v>
      </c>
      <c r="K109" s="7">
        <v>0.0</v>
      </c>
    </row>
    <row r="110">
      <c r="E110" s="7">
        <v>0.0</v>
      </c>
      <c r="K110" s="7">
        <v>0.0</v>
      </c>
    </row>
    <row r="111">
      <c r="E111" s="7">
        <v>0.0</v>
      </c>
      <c r="K111" s="7">
        <v>0.0</v>
      </c>
    </row>
    <row r="112">
      <c r="E112" s="7">
        <v>0.0</v>
      </c>
      <c r="K112" s="7">
        <v>0.0</v>
      </c>
    </row>
    <row r="113">
      <c r="E113" s="7">
        <v>0.0</v>
      </c>
      <c r="K113" s="7">
        <v>0.0</v>
      </c>
    </row>
    <row r="114">
      <c r="E114" s="7">
        <v>0.0</v>
      </c>
      <c r="K114" s="7">
        <v>0.0</v>
      </c>
    </row>
    <row r="115">
      <c r="E115" s="7">
        <v>0.0</v>
      </c>
      <c r="K115" s="7">
        <v>0.0</v>
      </c>
    </row>
    <row r="116">
      <c r="E116" s="7">
        <v>0.0</v>
      </c>
      <c r="K116" s="7">
        <v>0.0</v>
      </c>
    </row>
    <row r="117">
      <c r="E117" s="7">
        <v>0.0</v>
      </c>
      <c r="K117" s="7">
        <v>0.0</v>
      </c>
    </row>
    <row r="118">
      <c r="E118" s="7">
        <v>0.0</v>
      </c>
      <c r="K118" s="7">
        <v>0.0</v>
      </c>
    </row>
    <row r="119">
      <c r="E119" s="7">
        <v>0.0</v>
      </c>
      <c r="K119" s="7">
        <v>0.0</v>
      </c>
    </row>
    <row r="120">
      <c r="E120" s="7">
        <v>0.0</v>
      </c>
      <c r="K120" s="7">
        <v>0.0</v>
      </c>
    </row>
    <row r="121">
      <c r="E121" s="7">
        <v>0.0</v>
      </c>
      <c r="K121" s="7">
        <v>0.0</v>
      </c>
    </row>
    <row r="122">
      <c r="E122" s="7">
        <v>0.0</v>
      </c>
      <c r="K122" s="7">
        <v>0.0</v>
      </c>
    </row>
    <row r="123">
      <c r="E123" s="7">
        <v>0.0</v>
      </c>
      <c r="K123" s="7">
        <v>0.0</v>
      </c>
    </row>
    <row r="124">
      <c r="E124" s="7">
        <v>0.0</v>
      </c>
      <c r="K124" s="7">
        <v>0.0</v>
      </c>
    </row>
    <row r="125">
      <c r="E125" s="7">
        <v>0.0</v>
      </c>
      <c r="K125" s="7">
        <v>0.0</v>
      </c>
    </row>
    <row r="126">
      <c r="E126" s="7">
        <v>0.0</v>
      </c>
      <c r="K126" s="7">
        <v>0.0</v>
      </c>
    </row>
    <row r="127">
      <c r="E127" s="7">
        <v>0.0</v>
      </c>
      <c r="K127" s="7">
        <v>0.0</v>
      </c>
    </row>
    <row r="128">
      <c r="E128" s="7">
        <v>0.0</v>
      </c>
      <c r="K128" s="7">
        <v>0.0</v>
      </c>
    </row>
    <row r="129">
      <c r="E129" s="7">
        <v>0.0</v>
      </c>
      <c r="K129" s="7">
        <v>0.0</v>
      </c>
    </row>
    <row r="130">
      <c r="E130" s="7">
        <v>0.0</v>
      </c>
      <c r="K130" s="7">
        <v>0.0</v>
      </c>
    </row>
    <row r="131">
      <c r="E131" s="7">
        <v>0.0</v>
      </c>
      <c r="K131" s="7">
        <v>0.0</v>
      </c>
    </row>
    <row r="132">
      <c r="E132" s="7">
        <v>0.0</v>
      </c>
      <c r="K132" s="7">
        <v>0.0</v>
      </c>
    </row>
    <row r="133">
      <c r="E133" s="7">
        <v>0.0</v>
      </c>
      <c r="K133" s="7">
        <v>0.0</v>
      </c>
    </row>
    <row r="134">
      <c r="E134" s="7">
        <v>0.0</v>
      </c>
      <c r="K134" s="7">
        <v>0.0</v>
      </c>
    </row>
    <row r="135">
      <c r="E135" s="7">
        <v>0.0</v>
      </c>
      <c r="K135" s="7">
        <v>0.0</v>
      </c>
    </row>
    <row r="136">
      <c r="E136" s="7">
        <v>0.0</v>
      </c>
      <c r="K136" s="7">
        <v>0.0</v>
      </c>
    </row>
    <row r="137">
      <c r="E137" s="7">
        <v>0.0</v>
      </c>
      <c r="K137" s="7">
        <v>0.0</v>
      </c>
    </row>
    <row r="138">
      <c r="E138" s="7">
        <v>0.0</v>
      </c>
      <c r="K138" s="7">
        <v>0.0</v>
      </c>
    </row>
    <row r="139">
      <c r="E139" s="7">
        <v>0.0</v>
      </c>
      <c r="K139" s="7">
        <v>0.0</v>
      </c>
    </row>
    <row r="140">
      <c r="E140" s="7">
        <v>0.0</v>
      </c>
      <c r="K140" s="7">
        <v>0.0</v>
      </c>
    </row>
    <row r="141">
      <c r="E141" s="7">
        <v>0.0</v>
      </c>
      <c r="K141" s="7">
        <v>0.0</v>
      </c>
    </row>
    <row r="142">
      <c r="E142" s="7">
        <v>0.0</v>
      </c>
      <c r="K142" s="7">
        <v>0.0</v>
      </c>
    </row>
    <row r="143">
      <c r="E143" s="7">
        <v>0.0</v>
      </c>
      <c r="K143" s="7">
        <v>0.0</v>
      </c>
    </row>
    <row r="144">
      <c r="E144" s="7">
        <v>0.0</v>
      </c>
      <c r="K144" s="7">
        <v>0.0</v>
      </c>
    </row>
    <row r="145">
      <c r="E145" s="7">
        <v>0.0</v>
      </c>
      <c r="K145" s="7">
        <v>0.0</v>
      </c>
    </row>
    <row r="146">
      <c r="E146" s="7">
        <v>0.0</v>
      </c>
      <c r="K146" s="7">
        <v>0.0</v>
      </c>
    </row>
    <row r="147">
      <c r="E147" s="7">
        <v>0.0</v>
      </c>
      <c r="K147" s="7">
        <v>0.0</v>
      </c>
    </row>
    <row r="148">
      <c r="E148" s="7">
        <v>0.0</v>
      </c>
      <c r="K148" s="7">
        <v>0.0</v>
      </c>
    </row>
    <row r="149">
      <c r="E149" s="7">
        <v>0.0</v>
      </c>
      <c r="K149" s="7">
        <v>0.0</v>
      </c>
    </row>
    <row r="150">
      <c r="E150" s="7">
        <v>0.0</v>
      </c>
      <c r="K150" s="7">
        <v>0.0</v>
      </c>
    </row>
    <row r="151">
      <c r="E151" s="7">
        <v>0.0</v>
      </c>
      <c r="K151" s="7">
        <v>0.0</v>
      </c>
    </row>
    <row r="152">
      <c r="E152" s="7">
        <v>0.0</v>
      </c>
      <c r="K152" s="7">
        <v>0.0</v>
      </c>
    </row>
    <row r="153">
      <c r="E153" s="7">
        <v>0.0</v>
      </c>
      <c r="K153" s="7">
        <v>0.0</v>
      </c>
    </row>
    <row r="154">
      <c r="E154" s="7">
        <v>0.0</v>
      </c>
      <c r="K154" s="7">
        <v>0.0</v>
      </c>
    </row>
    <row r="155">
      <c r="E155" s="7">
        <v>0.0</v>
      </c>
      <c r="K155" s="7">
        <v>0.0</v>
      </c>
    </row>
    <row r="156">
      <c r="E156" s="7">
        <v>0.0</v>
      </c>
      <c r="K156" s="7">
        <v>0.0</v>
      </c>
    </row>
    <row r="157">
      <c r="E157" s="7">
        <v>0.0</v>
      </c>
      <c r="K157" s="7">
        <v>0.0</v>
      </c>
    </row>
    <row r="158">
      <c r="E158" s="7">
        <v>0.0</v>
      </c>
      <c r="K158" s="7">
        <v>0.0</v>
      </c>
    </row>
    <row r="159">
      <c r="E159" s="7">
        <v>0.0</v>
      </c>
      <c r="K159" s="7">
        <v>0.0</v>
      </c>
    </row>
    <row r="160">
      <c r="E160" s="7">
        <v>0.0</v>
      </c>
      <c r="K160" s="7">
        <v>0.0</v>
      </c>
    </row>
    <row r="161">
      <c r="E161" s="7">
        <v>0.0</v>
      </c>
      <c r="K161" s="7">
        <v>0.0</v>
      </c>
    </row>
    <row r="162">
      <c r="E162" s="7">
        <v>0.0</v>
      </c>
      <c r="K162" s="7">
        <v>0.0</v>
      </c>
    </row>
    <row r="163">
      <c r="E163" s="7">
        <v>0.0</v>
      </c>
      <c r="K163" s="7">
        <v>0.0</v>
      </c>
    </row>
    <row r="164">
      <c r="E164" s="7">
        <v>0.0</v>
      </c>
      <c r="K164" s="7">
        <v>0.0</v>
      </c>
    </row>
    <row r="165">
      <c r="E165" s="7">
        <v>0.0</v>
      </c>
      <c r="K165" s="7">
        <v>0.0</v>
      </c>
    </row>
    <row r="166">
      <c r="E166" s="7">
        <v>0.0</v>
      </c>
      <c r="K166" s="7">
        <v>0.0</v>
      </c>
    </row>
    <row r="167">
      <c r="E167" s="7">
        <v>0.0</v>
      </c>
      <c r="K167" s="7">
        <v>0.0</v>
      </c>
    </row>
    <row r="168">
      <c r="E168" s="7">
        <v>0.0</v>
      </c>
      <c r="K168" s="7">
        <v>0.0</v>
      </c>
    </row>
    <row r="169">
      <c r="E169" s="7">
        <v>0.0</v>
      </c>
      <c r="K169" s="7">
        <v>0.0</v>
      </c>
    </row>
    <row r="170">
      <c r="E170" s="7">
        <v>0.0</v>
      </c>
      <c r="K170" s="7">
        <v>0.0</v>
      </c>
    </row>
    <row r="171">
      <c r="E171" s="7">
        <v>0.0</v>
      </c>
      <c r="K171" s="7">
        <v>0.0</v>
      </c>
    </row>
    <row r="172">
      <c r="E172" s="7">
        <v>0.0</v>
      </c>
      <c r="K172" s="7">
        <v>0.0</v>
      </c>
    </row>
    <row r="173">
      <c r="E173" s="7">
        <v>0.0</v>
      </c>
      <c r="K173" s="7">
        <v>0.0</v>
      </c>
    </row>
    <row r="174">
      <c r="E174" s="7">
        <v>0.0</v>
      </c>
      <c r="K174" s="7">
        <v>0.0</v>
      </c>
    </row>
    <row r="175">
      <c r="E175" s="7">
        <v>0.0</v>
      </c>
      <c r="K175" s="7">
        <v>0.0</v>
      </c>
    </row>
    <row r="176">
      <c r="E176" s="7">
        <v>0.0</v>
      </c>
      <c r="K176" s="7">
        <v>0.0</v>
      </c>
    </row>
    <row r="177">
      <c r="E177" s="7">
        <v>0.0</v>
      </c>
      <c r="K177" s="7">
        <v>0.0</v>
      </c>
    </row>
    <row r="178">
      <c r="E178" s="7">
        <v>0.0</v>
      </c>
      <c r="K178" s="7">
        <v>0.0</v>
      </c>
    </row>
    <row r="179">
      <c r="E179" s="7">
        <v>0.0</v>
      </c>
      <c r="K179" s="7">
        <v>0.0</v>
      </c>
    </row>
    <row r="180">
      <c r="E180" s="7">
        <v>0.0</v>
      </c>
      <c r="K180" s="7">
        <v>0.0</v>
      </c>
    </row>
    <row r="181">
      <c r="E181" s="7">
        <v>0.0</v>
      </c>
      <c r="K181" s="7">
        <v>0.0</v>
      </c>
    </row>
    <row r="182">
      <c r="E182" s="7">
        <v>0.0</v>
      </c>
      <c r="K182" s="7">
        <v>0.0</v>
      </c>
    </row>
    <row r="183">
      <c r="E183" s="7">
        <v>0.0</v>
      </c>
      <c r="K183" s="7">
        <v>0.0</v>
      </c>
    </row>
    <row r="184">
      <c r="E184" s="7">
        <v>0.0</v>
      </c>
      <c r="K184" s="7">
        <v>0.0</v>
      </c>
    </row>
    <row r="185">
      <c r="E185" s="7">
        <v>0.0</v>
      </c>
      <c r="K185" s="7">
        <v>0.0</v>
      </c>
    </row>
    <row r="186">
      <c r="E186" s="7">
        <v>0.0</v>
      </c>
      <c r="K186" s="7">
        <v>0.0</v>
      </c>
    </row>
    <row r="187">
      <c r="E187" s="7">
        <v>0.0</v>
      </c>
      <c r="K187" s="7">
        <v>0.0</v>
      </c>
    </row>
    <row r="188">
      <c r="E188" s="7">
        <v>0.0</v>
      </c>
      <c r="K188" s="7">
        <v>0.0</v>
      </c>
    </row>
    <row r="189">
      <c r="E189" s="7">
        <v>0.0</v>
      </c>
      <c r="K189" s="7">
        <v>0.0</v>
      </c>
    </row>
    <row r="190">
      <c r="E190" s="7">
        <v>0.0</v>
      </c>
      <c r="K190" s="7">
        <v>0.0</v>
      </c>
    </row>
    <row r="191">
      <c r="E191" s="7">
        <v>0.0</v>
      </c>
      <c r="K191" s="7">
        <v>0.0</v>
      </c>
    </row>
    <row r="192">
      <c r="E192" s="7">
        <v>0.0</v>
      </c>
      <c r="K192" s="7">
        <v>0.0</v>
      </c>
    </row>
    <row r="193">
      <c r="E193" s="7">
        <v>0.0</v>
      </c>
      <c r="K193" s="7">
        <v>0.0</v>
      </c>
    </row>
    <row r="194">
      <c r="E194" s="7">
        <v>0.0</v>
      </c>
      <c r="K194" s="7">
        <v>0.0</v>
      </c>
    </row>
    <row r="195">
      <c r="E195" s="7">
        <v>0.0</v>
      </c>
      <c r="K195" s="7">
        <v>0.0</v>
      </c>
    </row>
    <row r="196">
      <c r="E196" s="7">
        <v>0.0</v>
      </c>
      <c r="K196" s="7">
        <v>0.0</v>
      </c>
    </row>
    <row r="197">
      <c r="E197" s="7">
        <v>0.0</v>
      </c>
      <c r="K197" s="7">
        <v>0.0</v>
      </c>
    </row>
    <row r="198">
      <c r="E198" s="7">
        <v>0.0</v>
      </c>
      <c r="K198" s="7">
        <v>0.0</v>
      </c>
    </row>
    <row r="199">
      <c r="E199" s="7">
        <v>0.0</v>
      </c>
      <c r="K199" s="7">
        <v>0.0</v>
      </c>
    </row>
    <row r="200">
      <c r="E200" s="7">
        <v>0.0</v>
      </c>
      <c r="K200" s="7">
        <v>0.0</v>
      </c>
    </row>
    <row r="201">
      <c r="E201" s="7">
        <v>0.0</v>
      </c>
      <c r="K201" s="7">
        <v>0.0</v>
      </c>
    </row>
    <row r="202">
      <c r="E202" s="7">
        <v>0.0</v>
      </c>
      <c r="K202" s="7">
        <v>0.0</v>
      </c>
    </row>
    <row r="203">
      <c r="E203" s="7">
        <v>0.0</v>
      </c>
      <c r="K203" s="7">
        <v>0.0</v>
      </c>
    </row>
    <row r="204">
      <c r="E204" s="7">
        <v>0.0</v>
      </c>
      <c r="K204" s="7">
        <v>0.0</v>
      </c>
    </row>
    <row r="205">
      <c r="E205" s="7">
        <v>0.0</v>
      </c>
      <c r="K205" s="7">
        <v>0.0</v>
      </c>
    </row>
    <row r="206">
      <c r="E206" s="7">
        <v>0.0</v>
      </c>
      <c r="K206" s="7">
        <v>0.0</v>
      </c>
    </row>
    <row r="207">
      <c r="E207" s="7">
        <v>0.0</v>
      </c>
      <c r="K207" s="7">
        <v>0.0</v>
      </c>
    </row>
    <row r="208">
      <c r="E208" s="7">
        <v>0.0</v>
      </c>
      <c r="K208" s="7">
        <v>0.0</v>
      </c>
    </row>
    <row r="209">
      <c r="E209" s="7">
        <v>0.0</v>
      </c>
      <c r="K209" s="7">
        <v>0.0</v>
      </c>
    </row>
    <row r="210">
      <c r="E210" s="7">
        <v>0.0</v>
      </c>
      <c r="K210" s="7">
        <v>0.0</v>
      </c>
    </row>
    <row r="211">
      <c r="E211" s="7">
        <v>0.0</v>
      </c>
      <c r="K211" s="7">
        <v>0.0</v>
      </c>
    </row>
    <row r="212">
      <c r="E212" s="7">
        <v>0.0</v>
      </c>
      <c r="K212" s="7">
        <v>0.0</v>
      </c>
    </row>
    <row r="213">
      <c r="E213" s="7">
        <v>0.0</v>
      </c>
      <c r="K213" s="7">
        <v>0.0</v>
      </c>
    </row>
    <row r="214">
      <c r="E214" s="7">
        <v>0.0</v>
      </c>
      <c r="K214" s="7">
        <v>0.0</v>
      </c>
    </row>
    <row r="215">
      <c r="E215" s="7">
        <v>0.0</v>
      </c>
      <c r="K215" s="7">
        <v>0.0</v>
      </c>
    </row>
    <row r="216">
      <c r="E216" s="7">
        <v>0.0</v>
      </c>
      <c r="K216" s="7">
        <v>0.0</v>
      </c>
    </row>
    <row r="217">
      <c r="E217" s="7">
        <v>0.0</v>
      </c>
      <c r="K217" s="7">
        <v>0.0</v>
      </c>
    </row>
    <row r="218">
      <c r="E218" s="7">
        <v>0.0</v>
      </c>
      <c r="K218" s="7">
        <v>0.0</v>
      </c>
    </row>
    <row r="219">
      <c r="E219" s="7">
        <v>0.0</v>
      </c>
      <c r="K219" s="7">
        <v>0.0</v>
      </c>
    </row>
    <row r="220">
      <c r="E220" s="7">
        <v>0.0</v>
      </c>
      <c r="K220" s="7">
        <v>0.0</v>
      </c>
    </row>
    <row r="221">
      <c r="E221" s="7">
        <v>0.0</v>
      </c>
      <c r="K221" s="7">
        <v>0.0</v>
      </c>
    </row>
    <row r="222">
      <c r="E222" s="7">
        <v>0.0</v>
      </c>
      <c r="K222" s="7">
        <v>0.0</v>
      </c>
    </row>
    <row r="223">
      <c r="E223" s="7">
        <v>0.0</v>
      </c>
      <c r="K223" s="7">
        <v>0.0</v>
      </c>
    </row>
    <row r="224">
      <c r="E224" s="7">
        <v>0.0</v>
      </c>
      <c r="K224" s="7">
        <v>0.0</v>
      </c>
    </row>
    <row r="225">
      <c r="E225" s="7">
        <v>0.0</v>
      </c>
      <c r="K225" s="7">
        <v>0.0</v>
      </c>
    </row>
    <row r="226">
      <c r="E226" s="7">
        <v>0.0</v>
      </c>
      <c r="K226" s="7">
        <v>0.0</v>
      </c>
    </row>
    <row r="227">
      <c r="E227" s="7">
        <v>0.0</v>
      </c>
      <c r="K227" s="7">
        <v>0.0</v>
      </c>
    </row>
    <row r="228">
      <c r="E228" s="7">
        <v>0.0</v>
      </c>
      <c r="K228" s="7">
        <v>0.0</v>
      </c>
    </row>
    <row r="229">
      <c r="E229" s="7">
        <v>0.0</v>
      </c>
      <c r="K229" s="7">
        <v>0.0</v>
      </c>
    </row>
    <row r="230">
      <c r="E230" s="7">
        <v>0.0</v>
      </c>
      <c r="K230" s="7">
        <v>0.0</v>
      </c>
    </row>
    <row r="231">
      <c r="E231" s="7">
        <v>0.0</v>
      </c>
      <c r="K231" s="7">
        <v>0.0</v>
      </c>
    </row>
    <row r="232">
      <c r="E232" s="7">
        <v>0.0</v>
      </c>
      <c r="K232" s="7">
        <v>0.0</v>
      </c>
    </row>
    <row r="233">
      <c r="E233" s="7">
        <v>0.0</v>
      </c>
      <c r="K233" s="7">
        <v>0.0</v>
      </c>
    </row>
    <row r="234">
      <c r="E234" s="7">
        <v>0.0</v>
      </c>
      <c r="K234" s="7">
        <v>0.0</v>
      </c>
    </row>
    <row r="235">
      <c r="E235" s="7">
        <v>0.0</v>
      </c>
      <c r="K235" s="7">
        <v>0.0</v>
      </c>
    </row>
    <row r="236">
      <c r="E236" s="7">
        <v>0.0</v>
      </c>
      <c r="K236" s="7">
        <v>0.0</v>
      </c>
    </row>
    <row r="237">
      <c r="E237" s="7">
        <v>0.0</v>
      </c>
      <c r="K237" s="7">
        <v>0.0</v>
      </c>
    </row>
    <row r="238">
      <c r="E238" s="7">
        <v>0.0</v>
      </c>
      <c r="K238" s="7">
        <v>0.0</v>
      </c>
    </row>
    <row r="239">
      <c r="E239" s="7">
        <v>0.0</v>
      </c>
      <c r="K239" s="7">
        <v>0.0</v>
      </c>
    </row>
    <row r="240">
      <c r="E240" s="7">
        <v>0.0</v>
      </c>
      <c r="K240" s="7">
        <v>0.0</v>
      </c>
    </row>
    <row r="241">
      <c r="E241" s="7">
        <v>0.0</v>
      </c>
      <c r="K241" s="7">
        <v>0.0</v>
      </c>
    </row>
    <row r="242">
      <c r="E242" s="7">
        <v>0.0</v>
      </c>
      <c r="K242" s="7">
        <v>0.0</v>
      </c>
    </row>
    <row r="243">
      <c r="E243" s="7">
        <v>0.0</v>
      </c>
      <c r="K243" s="7">
        <v>0.0</v>
      </c>
    </row>
    <row r="244">
      <c r="E244" s="7">
        <v>0.0</v>
      </c>
      <c r="K244" s="7">
        <v>0.0</v>
      </c>
    </row>
    <row r="245">
      <c r="E245" s="7">
        <v>0.0</v>
      </c>
      <c r="K245" s="7">
        <v>0.0</v>
      </c>
    </row>
    <row r="246">
      <c r="E246" s="7">
        <v>0.0</v>
      </c>
      <c r="K246" s="7">
        <v>0.0</v>
      </c>
    </row>
    <row r="247">
      <c r="E247" s="7">
        <v>0.0</v>
      </c>
      <c r="K247" s="7">
        <v>0.0</v>
      </c>
    </row>
    <row r="248">
      <c r="E248" s="7">
        <v>0.0</v>
      </c>
      <c r="K248" s="7">
        <v>0.0</v>
      </c>
    </row>
    <row r="249">
      <c r="E249" s="7">
        <v>0.0</v>
      </c>
      <c r="K249" s="7">
        <v>0.0</v>
      </c>
    </row>
    <row r="250">
      <c r="E250" s="7">
        <v>0.0</v>
      </c>
      <c r="K250" s="7">
        <v>0.0</v>
      </c>
    </row>
    <row r="251">
      <c r="E251" s="7">
        <v>0.0</v>
      </c>
      <c r="K251" s="7">
        <v>0.0</v>
      </c>
    </row>
    <row r="252">
      <c r="E252" s="7">
        <v>0.0</v>
      </c>
      <c r="K252" s="7">
        <v>0.0</v>
      </c>
    </row>
    <row r="253">
      <c r="E253" s="7">
        <v>0.0</v>
      </c>
      <c r="K253" s="7">
        <v>0.0</v>
      </c>
    </row>
    <row r="254">
      <c r="E254" s="7">
        <v>0.0</v>
      </c>
      <c r="K254" s="7">
        <v>0.0</v>
      </c>
    </row>
    <row r="255">
      <c r="E255" s="7">
        <v>0.0</v>
      </c>
      <c r="K255" s="7">
        <v>0.0</v>
      </c>
    </row>
    <row r="256">
      <c r="E256" s="7">
        <v>0.0</v>
      </c>
      <c r="K256" s="7">
        <v>0.0</v>
      </c>
    </row>
    <row r="257">
      <c r="E257" s="7">
        <v>0.0</v>
      </c>
      <c r="K257" s="7">
        <v>0.0</v>
      </c>
    </row>
    <row r="258">
      <c r="E258" s="7">
        <v>0.0</v>
      </c>
      <c r="K258" s="7">
        <v>0.0</v>
      </c>
    </row>
    <row r="259">
      <c r="E259" s="7">
        <v>0.0</v>
      </c>
      <c r="K259" s="7">
        <v>0.0</v>
      </c>
    </row>
    <row r="260">
      <c r="E260" s="7">
        <v>0.0</v>
      </c>
      <c r="K260" s="7">
        <v>0.0</v>
      </c>
    </row>
    <row r="261">
      <c r="E261" s="7">
        <v>0.0</v>
      </c>
      <c r="K261" s="7">
        <v>0.0</v>
      </c>
    </row>
    <row r="262">
      <c r="E262" s="7">
        <v>0.0</v>
      </c>
      <c r="K262" s="7">
        <v>0.0</v>
      </c>
    </row>
    <row r="263">
      <c r="E263" s="7">
        <v>0.0</v>
      </c>
      <c r="K263" s="7">
        <v>0.0</v>
      </c>
    </row>
    <row r="264">
      <c r="E264" s="7">
        <v>0.0</v>
      </c>
      <c r="K264" s="7">
        <v>0.0</v>
      </c>
    </row>
    <row r="265">
      <c r="E265" s="7">
        <v>0.0</v>
      </c>
      <c r="K265" s="7">
        <v>0.0</v>
      </c>
    </row>
    <row r="266">
      <c r="E266" s="7">
        <v>0.0</v>
      </c>
      <c r="K266" s="7">
        <v>0.0</v>
      </c>
    </row>
    <row r="267">
      <c r="E267" s="7">
        <v>0.0</v>
      </c>
      <c r="K267" s="7">
        <v>0.0</v>
      </c>
    </row>
    <row r="268">
      <c r="E268" s="7">
        <v>0.0</v>
      </c>
      <c r="K268" s="7">
        <v>0.0</v>
      </c>
    </row>
    <row r="269">
      <c r="E269" s="7">
        <v>0.0</v>
      </c>
      <c r="K269" s="7">
        <v>0.0</v>
      </c>
    </row>
    <row r="270">
      <c r="E270" s="7">
        <v>0.0</v>
      </c>
      <c r="K270" s="7">
        <v>0.0</v>
      </c>
    </row>
    <row r="271">
      <c r="E271" s="7">
        <v>0.0</v>
      </c>
      <c r="K271" s="7">
        <v>0.0</v>
      </c>
    </row>
    <row r="272">
      <c r="E272" s="7">
        <v>0.0</v>
      </c>
      <c r="K272" s="7">
        <v>0.0</v>
      </c>
    </row>
    <row r="273">
      <c r="E273" s="7">
        <v>0.0</v>
      </c>
      <c r="K273" s="7">
        <v>0.0</v>
      </c>
    </row>
    <row r="274">
      <c r="E274" s="7">
        <v>0.0</v>
      </c>
      <c r="K274" s="7">
        <v>0.0</v>
      </c>
    </row>
    <row r="275">
      <c r="E275" s="7">
        <v>0.0</v>
      </c>
      <c r="K275" s="7">
        <v>0.0</v>
      </c>
    </row>
    <row r="276">
      <c r="E276" s="7">
        <v>0.0</v>
      </c>
      <c r="K276" s="7">
        <v>0.0</v>
      </c>
    </row>
    <row r="277">
      <c r="E277" s="7">
        <v>0.0</v>
      </c>
      <c r="K277" s="7">
        <v>0.0</v>
      </c>
    </row>
    <row r="278">
      <c r="E278" s="7">
        <v>0.0</v>
      </c>
      <c r="K278" s="7">
        <v>0.0</v>
      </c>
    </row>
    <row r="279">
      <c r="E279" s="7">
        <v>0.0</v>
      </c>
      <c r="K279" s="7">
        <v>0.0</v>
      </c>
    </row>
    <row r="280">
      <c r="E280" s="7">
        <v>0.0</v>
      </c>
      <c r="K280" s="7">
        <v>0.0</v>
      </c>
    </row>
    <row r="281">
      <c r="E281" s="7">
        <v>0.0</v>
      </c>
      <c r="K281" s="7">
        <v>0.0</v>
      </c>
    </row>
    <row r="282">
      <c r="E282" s="7">
        <v>0.0</v>
      </c>
      <c r="K282" s="7">
        <v>0.0</v>
      </c>
    </row>
    <row r="283">
      <c r="E283" s="7">
        <v>0.0</v>
      </c>
      <c r="K283" s="7">
        <v>0.0</v>
      </c>
    </row>
    <row r="284">
      <c r="E284" s="7">
        <v>0.0</v>
      </c>
      <c r="K284" s="7">
        <v>0.0</v>
      </c>
    </row>
    <row r="285">
      <c r="E285" s="7">
        <v>0.0</v>
      </c>
      <c r="K285" s="7">
        <v>0.0</v>
      </c>
    </row>
    <row r="286">
      <c r="E286" s="7">
        <v>0.0</v>
      </c>
      <c r="K286" s="7">
        <v>0.0</v>
      </c>
    </row>
    <row r="287">
      <c r="E287" s="7">
        <v>0.0</v>
      </c>
      <c r="K287" s="7">
        <v>0.0</v>
      </c>
    </row>
    <row r="288">
      <c r="E288" s="7">
        <v>0.0</v>
      </c>
      <c r="K288" s="7">
        <v>0.0</v>
      </c>
    </row>
    <row r="289">
      <c r="E289" s="7">
        <v>0.0</v>
      </c>
      <c r="K289" s="7">
        <v>0.0</v>
      </c>
    </row>
    <row r="290">
      <c r="E290" s="7">
        <v>0.0</v>
      </c>
      <c r="K290" s="7">
        <v>0.0</v>
      </c>
    </row>
    <row r="291">
      <c r="E291" s="7">
        <v>0.0</v>
      </c>
      <c r="K291" s="7">
        <v>0.0</v>
      </c>
    </row>
    <row r="292">
      <c r="E292" s="7">
        <v>0.0</v>
      </c>
      <c r="K292" s="7">
        <v>0.0</v>
      </c>
    </row>
    <row r="293">
      <c r="E293" s="7">
        <v>0.0</v>
      </c>
      <c r="K293" s="7">
        <v>0.0</v>
      </c>
    </row>
    <row r="294">
      <c r="E294" s="7">
        <v>0.0</v>
      </c>
      <c r="K294" s="7">
        <v>0.0</v>
      </c>
    </row>
    <row r="295">
      <c r="E295" s="7">
        <v>0.0</v>
      </c>
      <c r="K295" s="7">
        <v>0.0</v>
      </c>
    </row>
    <row r="296">
      <c r="E296" s="7">
        <v>0.0</v>
      </c>
      <c r="K296" s="7">
        <v>0.0</v>
      </c>
    </row>
    <row r="297">
      <c r="E297" s="7">
        <v>0.0</v>
      </c>
      <c r="K297" s="7">
        <v>0.0</v>
      </c>
    </row>
    <row r="298">
      <c r="E298" s="7">
        <v>0.0</v>
      </c>
      <c r="K298" s="7">
        <v>0.0</v>
      </c>
    </row>
    <row r="299">
      <c r="E299" s="7">
        <v>0.0</v>
      </c>
      <c r="K299" s="7">
        <v>0.0</v>
      </c>
    </row>
    <row r="300">
      <c r="E300" s="7">
        <v>0.0</v>
      </c>
      <c r="K300" s="7">
        <v>0.0</v>
      </c>
    </row>
    <row r="301">
      <c r="E301" s="7">
        <v>0.0</v>
      </c>
      <c r="K301" s="7">
        <v>0.0</v>
      </c>
    </row>
    <row r="302">
      <c r="E302" s="7">
        <v>0.0</v>
      </c>
      <c r="K302" s="7">
        <v>0.0</v>
      </c>
    </row>
    <row r="303">
      <c r="E303" s="7">
        <v>0.0</v>
      </c>
      <c r="K303" s="7">
        <v>0.0</v>
      </c>
    </row>
    <row r="304">
      <c r="E304" s="7">
        <v>0.0</v>
      </c>
      <c r="K304" s="7">
        <v>0.0</v>
      </c>
    </row>
    <row r="305">
      <c r="E305" s="7">
        <v>0.0</v>
      </c>
      <c r="K305" s="7">
        <v>0.0</v>
      </c>
    </row>
    <row r="306">
      <c r="E306" s="7">
        <v>0.0</v>
      </c>
      <c r="K306" s="7">
        <v>0.0</v>
      </c>
    </row>
    <row r="307">
      <c r="E307" s="7">
        <v>0.0</v>
      </c>
      <c r="K307" s="7">
        <v>0.0</v>
      </c>
    </row>
    <row r="308">
      <c r="E308" s="7">
        <v>0.0</v>
      </c>
      <c r="K308" s="7">
        <v>0.0</v>
      </c>
    </row>
    <row r="309">
      <c r="E309" s="7">
        <v>0.0</v>
      </c>
      <c r="K309" s="7">
        <v>0.0</v>
      </c>
    </row>
    <row r="310">
      <c r="E310" s="7">
        <v>0.0</v>
      </c>
      <c r="K310" s="7">
        <v>0.0</v>
      </c>
    </row>
    <row r="311">
      <c r="E311" s="7">
        <v>0.0</v>
      </c>
      <c r="K311" s="7">
        <v>0.0</v>
      </c>
    </row>
    <row r="312">
      <c r="E312" s="7">
        <v>0.0</v>
      </c>
      <c r="K312" s="7">
        <v>0.0</v>
      </c>
    </row>
    <row r="313">
      <c r="E313" s="7">
        <v>0.0</v>
      </c>
      <c r="K313" s="7">
        <v>0.0</v>
      </c>
    </row>
    <row r="314">
      <c r="E314" s="7">
        <v>0.0</v>
      </c>
      <c r="K314" s="7">
        <v>0.0</v>
      </c>
    </row>
    <row r="315">
      <c r="E315" s="7">
        <v>0.0</v>
      </c>
      <c r="K315" s="7">
        <v>0.0</v>
      </c>
    </row>
    <row r="316">
      <c r="E316" s="7">
        <v>0.0</v>
      </c>
      <c r="K316" s="7">
        <v>0.0</v>
      </c>
    </row>
    <row r="317">
      <c r="E317" s="7">
        <v>0.0</v>
      </c>
      <c r="K317" s="7">
        <v>0.0</v>
      </c>
    </row>
    <row r="318">
      <c r="E318" s="7">
        <v>0.0</v>
      </c>
      <c r="K318" s="7">
        <v>0.0</v>
      </c>
    </row>
    <row r="319">
      <c r="E319" s="7">
        <v>0.0</v>
      </c>
      <c r="K319" s="7">
        <v>0.0</v>
      </c>
    </row>
    <row r="320">
      <c r="E320" s="7">
        <v>0.0</v>
      </c>
      <c r="K320" s="7">
        <v>0.0</v>
      </c>
    </row>
    <row r="321">
      <c r="E321" s="7">
        <v>0.0</v>
      </c>
      <c r="K321" s="7">
        <v>0.0</v>
      </c>
    </row>
    <row r="322">
      <c r="E322" s="7">
        <v>0.0</v>
      </c>
      <c r="K322" s="7">
        <v>0.0</v>
      </c>
    </row>
    <row r="323">
      <c r="E323" s="7">
        <v>0.0</v>
      </c>
      <c r="K323" s="7">
        <v>0.0</v>
      </c>
    </row>
    <row r="324">
      <c r="E324" s="7">
        <v>0.0</v>
      </c>
      <c r="K324" s="7">
        <v>0.0</v>
      </c>
    </row>
    <row r="325">
      <c r="E325" s="7">
        <v>0.0</v>
      </c>
      <c r="K325" s="7">
        <v>0.0</v>
      </c>
    </row>
    <row r="326">
      <c r="E326" s="7">
        <v>0.0</v>
      </c>
      <c r="K326" s="7">
        <v>0.0</v>
      </c>
    </row>
    <row r="327">
      <c r="E327" s="7">
        <v>0.0</v>
      </c>
      <c r="K327" s="7">
        <v>0.0</v>
      </c>
    </row>
    <row r="328">
      <c r="E328" s="7">
        <v>0.0</v>
      </c>
      <c r="K328" s="7">
        <v>0.0</v>
      </c>
    </row>
    <row r="329">
      <c r="E329" s="7">
        <v>0.0</v>
      </c>
      <c r="K329" s="7">
        <v>0.0</v>
      </c>
    </row>
    <row r="330">
      <c r="E330" s="7">
        <v>0.0</v>
      </c>
      <c r="K330" s="7">
        <v>0.0</v>
      </c>
    </row>
    <row r="331">
      <c r="E331" s="7">
        <v>0.0</v>
      </c>
      <c r="K331" s="7">
        <v>0.0</v>
      </c>
    </row>
    <row r="332">
      <c r="E332" s="7">
        <v>0.0</v>
      </c>
      <c r="K332" s="7">
        <v>0.0</v>
      </c>
    </row>
    <row r="333">
      <c r="E333" s="7">
        <v>0.0</v>
      </c>
      <c r="K333" s="7">
        <v>0.0</v>
      </c>
    </row>
    <row r="334">
      <c r="E334" s="7">
        <v>0.0</v>
      </c>
      <c r="K334" s="7">
        <v>0.0</v>
      </c>
    </row>
    <row r="335">
      <c r="E335" s="7">
        <v>0.0</v>
      </c>
      <c r="K335" s="7">
        <v>0.0</v>
      </c>
    </row>
    <row r="336">
      <c r="E336" s="7">
        <v>0.0</v>
      </c>
      <c r="K336" s="7">
        <v>0.0</v>
      </c>
    </row>
    <row r="337">
      <c r="E337" s="7">
        <v>0.0</v>
      </c>
      <c r="K337" s="7">
        <v>0.0</v>
      </c>
    </row>
    <row r="338">
      <c r="E338" s="7">
        <v>0.0</v>
      </c>
      <c r="K338" s="7">
        <v>0.0</v>
      </c>
    </row>
    <row r="339">
      <c r="E339" s="7">
        <v>0.0</v>
      </c>
      <c r="K339" s="7">
        <v>0.0</v>
      </c>
    </row>
    <row r="340">
      <c r="E340" s="7">
        <v>0.0</v>
      </c>
      <c r="K340" s="7">
        <v>0.0</v>
      </c>
    </row>
    <row r="341">
      <c r="E341" s="7">
        <v>0.0</v>
      </c>
      <c r="K341" s="7">
        <v>0.0</v>
      </c>
    </row>
    <row r="342">
      <c r="E342" s="7">
        <v>0.0</v>
      </c>
      <c r="K342" s="7">
        <v>0.0</v>
      </c>
    </row>
    <row r="343">
      <c r="E343" s="7">
        <v>0.0</v>
      </c>
      <c r="K343" s="7">
        <v>0.0</v>
      </c>
    </row>
    <row r="344">
      <c r="E344" s="7">
        <v>0.0</v>
      </c>
      <c r="K344" s="7">
        <v>0.0</v>
      </c>
    </row>
    <row r="345">
      <c r="E345" s="7">
        <v>0.0</v>
      </c>
      <c r="K345" s="7">
        <v>0.0</v>
      </c>
    </row>
    <row r="346">
      <c r="E346" s="7">
        <v>0.0</v>
      </c>
      <c r="K346" s="7">
        <v>0.0</v>
      </c>
    </row>
    <row r="347">
      <c r="E347" s="7">
        <v>0.0</v>
      </c>
      <c r="K347" s="7">
        <v>0.0</v>
      </c>
    </row>
    <row r="348">
      <c r="E348" s="7">
        <v>0.0</v>
      </c>
      <c r="K348" s="7">
        <v>0.0</v>
      </c>
    </row>
    <row r="349">
      <c r="E349" s="7">
        <v>0.0</v>
      </c>
      <c r="K349" s="7">
        <v>0.0</v>
      </c>
    </row>
    <row r="350">
      <c r="E350" s="7">
        <v>0.0</v>
      </c>
      <c r="K350" s="7">
        <v>0.0</v>
      </c>
    </row>
    <row r="351">
      <c r="E351" s="7">
        <v>0.0</v>
      </c>
      <c r="K351" s="7">
        <v>0.0</v>
      </c>
    </row>
    <row r="352">
      <c r="E352" s="7">
        <v>0.0</v>
      </c>
      <c r="K352" s="7">
        <v>0.0</v>
      </c>
    </row>
    <row r="353">
      <c r="E353" s="7">
        <v>0.0</v>
      </c>
      <c r="K353" s="7">
        <v>0.0</v>
      </c>
    </row>
    <row r="354">
      <c r="E354" s="7">
        <v>0.0</v>
      </c>
      <c r="K354" s="7">
        <v>0.0</v>
      </c>
    </row>
    <row r="355">
      <c r="E355" s="7">
        <v>0.0</v>
      </c>
      <c r="K355" s="7">
        <v>0.0</v>
      </c>
    </row>
    <row r="356">
      <c r="E356" s="7">
        <v>0.0</v>
      </c>
      <c r="K356" s="7">
        <v>0.0</v>
      </c>
    </row>
    <row r="357">
      <c r="E357" s="7">
        <v>0.0</v>
      </c>
      <c r="K357" s="7">
        <v>0.0</v>
      </c>
    </row>
    <row r="358">
      <c r="E358" s="7">
        <v>0.0</v>
      </c>
      <c r="K358" s="7">
        <v>0.0</v>
      </c>
    </row>
    <row r="359">
      <c r="E359" s="7">
        <v>0.0</v>
      </c>
      <c r="K359" s="7">
        <v>0.0</v>
      </c>
    </row>
    <row r="360">
      <c r="E360" s="7">
        <v>0.0</v>
      </c>
      <c r="K360" s="7">
        <v>0.0</v>
      </c>
    </row>
    <row r="361">
      <c r="E361" s="7">
        <v>0.0</v>
      </c>
      <c r="K361" s="7">
        <v>0.0</v>
      </c>
    </row>
    <row r="362">
      <c r="E362" s="7">
        <v>0.0</v>
      </c>
      <c r="K362" s="7">
        <v>0.0</v>
      </c>
    </row>
    <row r="363">
      <c r="E363" s="7">
        <v>0.0</v>
      </c>
      <c r="K363" s="7">
        <v>0.0</v>
      </c>
    </row>
    <row r="364">
      <c r="E364" s="7">
        <v>0.0</v>
      </c>
      <c r="K364" s="7">
        <v>0.0</v>
      </c>
    </row>
    <row r="365">
      <c r="E365" s="7">
        <v>0.0</v>
      </c>
      <c r="K365" s="7">
        <v>0.0</v>
      </c>
    </row>
    <row r="366">
      <c r="E366" s="7">
        <v>0.0</v>
      </c>
      <c r="K366" s="7">
        <v>0.0</v>
      </c>
    </row>
    <row r="367">
      <c r="E367" s="7">
        <v>0.0</v>
      </c>
      <c r="K367" s="7">
        <v>0.0</v>
      </c>
    </row>
    <row r="368">
      <c r="E368" s="7">
        <v>0.0</v>
      </c>
      <c r="K368" s="7">
        <v>0.0</v>
      </c>
    </row>
    <row r="369">
      <c r="E369" s="7">
        <v>0.0</v>
      </c>
      <c r="K369" s="7">
        <v>0.0</v>
      </c>
    </row>
    <row r="370">
      <c r="E370" s="7">
        <v>0.0</v>
      </c>
      <c r="K370" s="7">
        <v>0.0</v>
      </c>
    </row>
    <row r="371">
      <c r="E371" s="7">
        <v>0.0</v>
      </c>
      <c r="K371" s="7">
        <v>0.0</v>
      </c>
    </row>
    <row r="372">
      <c r="E372" s="7">
        <v>0.0</v>
      </c>
      <c r="K372" s="7">
        <v>0.0</v>
      </c>
    </row>
    <row r="373">
      <c r="E373" s="7">
        <v>0.0</v>
      </c>
      <c r="K373" s="7">
        <v>0.0</v>
      </c>
    </row>
    <row r="374">
      <c r="E374" s="7">
        <v>0.0</v>
      </c>
      <c r="K374" s="7">
        <v>0.0</v>
      </c>
    </row>
    <row r="375">
      <c r="E375" s="7">
        <v>0.0</v>
      </c>
      <c r="K375" s="7">
        <v>0.0</v>
      </c>
    </row>
    <row r="376">
      <c r="E376" s="7">
        <v>0.0</v>
      </c>
      <c r="K376" s="7">
        <v>0.0</v>
      </c>
    </row>
    <row r="377">
      <c r="E377" s="7">
        <v>0.0</v>
      </c>
      <c r="K377" s="7">
        <v>0.0</v>
      </c>
    </row>
    <row r="378">
      <c r="E378" s="7">
        <v>0.0</v>
      </c>
      <c r="K378" s="7">
        <v>0.0</v>
      </c>
    </row>
    <row r="379">
      <c r="E379" s="7">
        <v>0.0</v>
      </c>
      <c r="K379" s="7">
        <v>0.0</v>
      </c>
    </row>
    <row r="380">
      <c r="E380" s="7">
        <v>0.0</v>
      </c>
      <c r="K380" s="7">
        <v>0.0</v>
      </c>
    </row>
    <row r="381">
      <c r="E381" s="7">
        <v>0.0</v>
      </c>
      <c r="K381" s="7">
        <v>0.0</v>
      </c>
    </row>
    <row r="382">
      <c r="E382" s="7">
        <v>0.0</v>
      </c>
      <c r="K382" s="7">
        <v>0.0</v>
      </c>
    </row>
    <row r="383">
      <c r="E383" s="7">
        <v>0.0</v>
      </c>
      <c r="K383" s="7">
        <v>0.0</v>
      </c>
    </row>
    <row r="384">
      <c r="E384" s="7">
        <v>0.0</v>
      </c>
      <c r="K384" s="7">
        <v>0.0</v>
      </c>
    </row>
    <row r="385">
      <c r="E385" s="7">
        <v>0.0</v>
      </c>
      <c r="K385" s="7">
        <v>0.0</v>
      </c>
    </row>
    <row r="386">
      <c r="E386" s="7">
        <v>0.0</v>
      </c>
      <c r="K386" s="7">
        <v>0.0</v>
      </c>
    </row>
    <row r="387">
      <c r="E387" s="7">
        <v>0.0</v>
      </c>
      <c r="K387" s="7">
        <v>0.0</v>
      </c>
    </row>
    <row r="388">
      <c r="E388" s="7">
        <v>0.0</v>
      </c>
      <c r="K388" s="7">
        <v>0.0</v>
      </c>
    </row>
    <row r="389">
      <c r="E389" s="7">
        <v>0.0</v>
      </c>
      <c r="K389" s="7">
        <v>0.0</v>
      </c>
    </row>
    <row r="390">
      <c r="E390" s="7">
        <v>0.0</v>
      </c>
      <c r="K390" s="7">
        <v>0.0</v>
      </c>
    </row>
    <row r="391">
      <c r="E391" s="7">
        <v>0.0</v>
      </c>
      <c r="K391" s="7">
        <v>0.0</v>
      </c>
    </row>
    <row r="392">
      <c r="E392" s="7">
        <v>0.0</v>
      </c>
      <c r="K392" s="7">
        <v>0.0</v>
      </c>
    </row>
    <row r="393">
      <c r="E393" s="7">
        <v>0.0</v>
      </c>
      <c r="K393" s="7">
        <v>0.0</v>
      </c>
    </row>
    <row r="394">
      <c r="E394" s="7">
        <v>0.0</v>
      </c>
      <c r="K394" s="7">
        <v>0.0</v>
      </c>
    </row>
    <row r="395">
      <c r="E395" s="7">
        <v>0.0</v>
      </c>
      <c r="K395" s="7">
        <v>0.0</v>
      </c>
    </row>
    <row r="396">
      <c r="E396" s="7">
        <v>0.0</v>
      </c>
      <c r="K396" s="7">
        <v>0.0</v>
      </c>
    </row>
    <row r="397">
      <c r="E397" s="7">
        <v>0.0</v>
      </c>
      <c r="K397" s="7">
        <v>0.0</v>
      </c>
    </row>
    <row r="398">
      <c r="E398" s="7">
        <v>0.0</v>
      </c>
      <c r="K398" s="7">
        <v>0.0</v>
      </c>
    </row>
    <row r="399">
      <c r="E399" s="7">
        <v>0.0</v>
      </c>
      <c r="K399" s="7">
        <v>0.0</v>
      </c>
    </row>
    <row r="400">
      <c r="E400" s="7">
        <v>0.0</v>
      </c>
      <c r="K400" s="7">
        <v>0.0</v>
      </c>
    </row>
    <row r="401">
      <c r="E401" s="7">
        <v>0.0</v>
      </c>
      <c r="K401" s="7">
        <v>0.0</v>
      </c>
    </row>
    <row r="402">
      <c r="E402" s="7">
        <v>0.0</v>
      </c>
      <c r="K402" s="7">
        <v>0.0</v>
      </c>
    </row>
    <row r="403">
      <c r="E403" s="7">
        <v>0.0</v>
      </c>
      <c r="K403" s="7">
        <v>0.0</v>
      </c>
    </row>
    <row r="404">
      <c r="E404" s="7">
        <v>0.0</v>
      </c>
      <c r="K404" s="7">
        <v>0.0</v>
      </c>
    </row>
    <row r="405">
      <c r="E405" s="7">
        <v>0.0</v>
      </c>
      <c r="K405" s="7">
        <v>0.0</v>
      </c>
    </row>
    <row r="406">
      <c r="E406" s="7">
        <v>0.0</v>
      </c>
      <c r="K406" s="7">
        <v>0.0</v>
      </c>
    </row>
    <row r="407">
      <c r="E407" s="7">
        <v>0.0</v>
      </c>
      <c r="K407" s="7">
        <v>0.0</v>
      </c>
    </row>
    <row r="408">
      <c r="E408" s="7">
        <v>0.0</v>
      </c>
      <c r="K408" s="7">
        <v>0.0</v>
      </c>
    </row>
    <row r="409">
      <c r="E409" s="7">
        <v>0.0</v>
      </c>
      <c r="K409" s="7">
        <v>0.0</v>
      </c>
    </row>
    <row r="410">
      <c r="E410" s="7">
        <v>0.0</v>
      </c>
      <c r="K410" s="7">
        <v>0.0</v>
      </c>
    </row>
    <row r="411">
      <c r="E411" s="7">
        <v>0.0</v>
      </c>
      <c r="K411" s="7">
        <v>0.0</v>
      </c>
    </row>
    <row r="412">
      <c r="E412" s="7">
        <v>0.0</v>
      </c>
      <c r="K412" s="7">
        <v>0.0</v>
      </c>
    </row>
    <row r="413">
      <c r="E413" s="7">
        <v>0.0</v>
      </c>
      <c r="K413" s="7">
        <v>0.0</v>
      </c>
    </row>
    <row r="414">
      <c r="E414" s="7">
        <v>0.0</v>
      </c>
      <c r="K414" s="7">
        <v>0.0</v>
      </c>
    </row>
    <row r="415">
      <c r="E415" s="7">
        <v>0.0</v>
      </c>
      <c r="K415" s="7">
        <v>0.0</v>
      </c>
    </row>
    <row r="416">
      <c r="E416" s="7">
        <v>0.0</v>
      </c>
      <c r="K416" s="7">
        <v>0.0</v>
      </c>
    </row>
    <row r="417">
      <c r="E417" s="7">
        <v>0.0</v>
      </c>
      <c r="K417" s="7">
        <v>0.0</v>
      </c>
    </row>
    <row r="418">
      <c r="E418" s="7">
        <v>0.0</v>
      </c>
      <c r="K418" s="7">
        <v>0.0</v>
      </c>
    </row>
    <row r="419">
      <c r="E419" s="7">
        <v>0.0</v>
      </c>
      <c r="K419" s="7">
        <v>0.0</v>
      </c>
    </row>
    <row r="420">
      <c r="E420" s="7">
        <v>0.0</v>
      </c>
      <c r="K420" s="7">
        <v>0.0</v>
      </c>
    </row>
    <row r="421">
      <c r="E421" s="7">
        <v>0.0</v>
      </c>
      <c r="K421" s="7">
        <v>0.0</v>
      </c>
    </row>
    <row r="422">
      <c r="E422" s="7">
        <v>0.0</v>
      </c>
      <c r="K422" s="7">
        <v>0.0</v>
      </c>
    </row>
    <row r="423">
      <c r="E423" s="7">
        <v>0.0</v>
      </c>
      <c r="K423" s="7">
        <v>0.0</v>
      </c>
    </row>
    <row r="424">
      <c r="E424" s="7">
        <v>0.0</v>
      </c>
      <c r="K424" s="7">
        <v>0.0</v>
      </c>
    </row>
    <row r="425">
      <c r="E425" s="7">
        <v>0.0</v>
      </c>
      <c r="K425" s="7">
        <v>0.0</v>
      </c>
    </row>
    <row r="426">
      <c r="E426" s="7">
        <v>0.0</v>
      </c>
      <c r="K426" s="7">
        <v>0.0</v>
      </c>
    </row>
    <row r="427">
      <c r="E427" s="7">
        <v>0.0</v>
      </c>
      <c r="K427" s="7">
        <v>0.0</v>
      </c>
    </row>
    <row r="428">
      <c r="E428" s="7">
        <v>0.0</v>
      </c>
      <c r="K428" s="7">
        <v>0.0</v>
      </c>
    </row>
    <row r="429">
      <c r="E429" s="7">
        <v>0.0</v>
      </c>
      <c r="K429" s="7">
        <v>0.0</v>
      </c>
    </row>
    <row r="430">
      <c r="E430" s="7">
        <v>0.0</v>
      </c>
      <c r="K430" s="7">
        <v>0.0</v>
      </c>
    </row>
    <row r="431">
      <c r="E431" s="7">
        <v>0.0</v>
      </c>
      <c r="K431" s="7">
        <v>0.0</v>
      </c>
    </row>
    <row r="432">
      <c r="E432" s="7">
        <v>0.0</v>
      </c>
      <c r="K432" s="7">
        <v>0.0</v>
      </c>
    </row>
    <row r="433">
      <c r="E433" s="7">
        <v>0.0</v>
      </c>
      <c r="K433" s="7">
        <v>0.0</v>
      </c>
    </row>
    <row r="434">
      <c r="E434" s="7">
        <v>0.0</v>
      </c>
      <c r="K434" s="7">
        <v>0.0</v>
      </c>
    </row>
    <row r="435">
      <c r="E435" s="7">
        <v>0.0</v>
      </c>
      <c r="K435" s="7">
        <v>0.0</v>
      </c>
    </row>
    <row r="436">
      <c r="E436" s="7">
        <v>0.0</v>
      </c>
      <c r="K436" s="7">
        <v>0.0</v>
      </c>
    </row>
    <row r="437">
      <c r="E437" s="7">
        <v>0.0</v>
      </c>
      <c r="K437" s="7">
        <v>0.0</v>
      </c>
    </row>
    <row r="438">
      <c r="E438" s="7">
        <v>0.0</v>
      </c>
      <c r="K438" s="7">
        <v>0.0</v>
      </c>
    </row>
    <row r="439">
      <c r="E439" s="7">
        <v>0.0</v>
      </c>
      <c r="K439" s="7">
        <v>0.0</v>
      </c>
    </row>
    <row r="440">
      <c r="E440" s="7">
        <v>0.0</v>
      </c>
      <c r="K440" s="7">
        <v>0.0</v>
      </c>
    </row>
    <row r="441">
      <c r="E441" s="7">
        <v>0.0</v>
      </c>
      <c r="K441" s="7">
        <v>0.0</v>
      </c>
    </row>
    <row r="442">
      <c r="E442" s="7">
        <v>0.0</v>
      </c>
      <c r="K442" s="7">
        <v>0.0</v>
      </c>
    </row>
    <row r="443">
      <c r="E443" s="7">
        <v>0.0</v>
      </c>
      <c r="K443" s="7">
        <v>0.0</v>
      </c>
    </row>
    <row r="444">
      <c r="E444" s="7">
        <v>0.0</v>
      </c>
      <c r="K444" s="7">
        <v>0.0</v>
      </c>
    </row>
    <row r="445">
      <c r="E445" s="7">
        <v>0.0</v>
      </c>
      <c r="K445" s="7">
        <v>0.0</v>
      </c>
    </row>
    <row r="446">
      <c r="E446" s="7">
        <v>0.0</v>
      </c>
      <c r="K446" s="7">
        <v>0.0</v>
      </c>
    </row>
    <row r="447">
      <c r="E447" s="7">
        <v>0.0</v>
      </c>
      <c r="K447" s="7">
        <v>0.0</v>
      </c>
    </row>
    <row r="448">
      <c r="E448" s="7">
        <v>0.0</v>
      </c>
      <c r="K448" s="7">
        <v>0.0</v>
      </c>
    </row>
    <row r="449">
      <c r="E449" s="7">
        <v>0.0</v>
      </c>
      <c r="K449" s="7">
        <v>0.0</v>
      </c>
    </row>
    <row r="450">
      <c r="E450" s="7">
        <v>0.0</v>
      </c>
      <c r="K450" s="7">
        <v>0.0</v>
      </c>
    </row>
    <row r="451">
      <c r="E451" s="7">
        <v>0.0</v>
      </c>
      <c r="K451" s="7">
        <v>0.0</v>
      </c>
    </row>
    <row r="452">
      <c r="E452" s="7">
        <v>0.0</v>
      </c>
      <c r="K452" s="7">
        <v>0.0</v>
      </c>
    </row>
    <row r="453">
      <c r="E453" s="7">
        <v>0.0</v>
      </c>
      <c r="K453" s="7">
        <v>0.0</v>
      </c>
    </row>
    <row r="454">
      <c r="E454" s="7">
        <v>0.0</v>
      </c>
      <c r="K454" s="7">
        <v>0.0</v>
      </c>
    </row>
    <row r="455">
      <c r="E455" s="7">
        <v>0.0</v>
      </c>
      <c r="K455" s="7">
        <v>0.0</v>
      </c>
    </row>
    <row r="456">
      <c r="E456" s="7">
        <v>0.0</v>
      </c>
      <c r="K456" s="7">
        <v>0.0</v>
      </c>
    </row>
    <row r="457">
      <c r="E457" s="7">
        <v>0.0</v>
      </c>
      <c r="K457" s="7">
        <v>0.0</v>
      </c>
    </row>
    <row r="458">
      <c r="E458" s="7">
        <v>0.0</v>
      </c>
      <c r="K458" s="7">
        <v>0.0</v>
      </c>
    </row>
    <row r="459">
      <c r="E459" s="7">
        <v>0.0</v>
      </c>
      <c r="K459" s="7">
        <v>0.0</v>
      </c>
    </row>
    <row r="460">
      <c r="E460" s="7">
        <v>0.0</v>
      </c>
      <c r="K460" s="7">
        <v>0.0</v>
      </c>
    </row>
    <row r="461">
      <c r="E461" s="7">
        <v>0.0</v>
      </c>
      <c r="K461" s="7">
        <v>0.0</v>
      </c>
    </row>
  </sheetData>
  <conditionalFormatting sqref="B1:B461 C1:E1 F1:G461 I1:K461 C41:E461">
    <cfRule type="expression" dxfId="0" priority="1">
      <formula>COUNTIF($B:$B, B1)&gt;1</formula>
    </cfRule>
  </conditionalFormatting>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5.5"/>
    <col customWidth="1" min="3" max="5" width="26.0"/>
    <col customWidth="1" min="6" max="6" width="22.0"/>
    <col customWidth="1" min="7" max="7" width="20.13"/>
    <col customWidth="1" min="8" max="8" width="14.63"/>
    <col customWidth="1" min="9" max="9" width="40.25"/>
    <col customWidth="1" min="10" max="10" width="22.0"/>
    <col customWidth="1" min="11" max="11" width="14.63"/>
    <col customWidth="1" min="12" max="12" width="43.0"/>
    <col customWidth="1" min="13" max="13" width="37.88"/>
  </cols>
  <sheetData>
    <row r="1">
      <c r="A1" s="1" t="s">
        <v>0</v>
      </c>
      <c r="B1" s="2" t="s">
        <v>1</v>
      </c>
      <c r="C1" s="1" t="s">
        <v>2</v>
      </c>
      <c r="D1" s="1" t="s">
        <v>1126</v>
      </c>
      <c r="E1" s="1" t="s">
        <v>1127</v>
      </c>
      <c r="F1" s="3" t="s">
        <v>1128</v>
      </c>
      <c r="G1" s="3" t="s">
        <v>1129</v>
      </c>
      <c r="H1" s="3" t="s">
        <v>1135</v>
      </c>
      <c r="I1" s="3" t="s">
        <v>3</v>
      </c>
      <c r="J1" s="3" t="s">
        <v>1130</v>
      </c>
      <c r="K1" s="3" t="s">
        <v>1131</v>
      </c>
      <c r="L1" s="1" t="s">
        <v>4</v>
      </c>
      <c r="M1" s="1" t="s">
        <v>5</v>
      </c>
    </row>
    <row r="2">
      <c r="A2" s="4" t="s">
        <v>802</v>
      </c>
      <c r="B2" s="10" t="s">
        <v>803</v>
      </c>
      <c r="C2" s="6" t="str">
        <f>IFERROR(VLOOKUP(B2,Rankings!A:B,2,FALSE),"")</f>
        <v>LIKELY</v>
      </c>
      <c r="D2" s="6" t="str">
        <f>IFERROR(__xludf.DUMMYFUNCTION("UNIQUE(C2:C610)"),"LIKELY")</f>
        <v>LIKELY</v>
      </c>
      <c r="E2" s="6">
        <f t="array" ref="E2:E610">COUNTIF(C2:C610, D2:D610)</f>
        <v>68</v>
      </c>
      <c r="F2" s="4" t="str">
        <f>IFERROR(__xludf.DUMMYFUNCTION("SPLIT(I2, "","")"),"Psychiatric Disorders")</f>
        <v>Psychiatric Disorders</v>
      </c>
      <c r="G2" s="4"/>
      <c r="H2" s="4"/>
      <c r="I2" s="4" t="s">
        <v>156</v>
      </c>
      <c r="J2" s="4" t="str">
        <f>IFERROR(__xludf.DUMMYFUNCTION("UNIQUE(F2:F610)"),"Psychiatric Disorders")</f>
        <v>Psychiatric Disorders</v>
      </c>
      <c r="K2" s="4">
        <f t="array" ref="K2:K610">COUNTIF(F2:F610, J2:J610)</f>
        <v>10</v>
      </c>
      <c r="L2" s="7" t="str">
        <f>IFERROR(VLOOKUP(B2,'Conditions Treated'!A:B,2,FALSE),"")</f>
        <v>Schizophrenia, Acute Treatment of Manic and Mixed Episodes associated with Bipolar I, Adjunctive Treatment of Major Depressive Disorder, Irritability Associated with Autistic Disorder, Treatment of Tourette’s disorder</v>
      </c>
      <c r="M2" s="10" t="s">
        <v>804</v>
      </c>
    </row>
    <row r="3">
      <c r="A3" s="4" t="s">
        <v>802</v>
      </c>
      <c r="B3" s="10" t="s">
        <v>805</v>
      </c>
      <c r="C3" s="6" t="str">
        <f>IFERROR(VLOOKUP(B3,Rankings!A:B,2,FALSE),"")</f>
        <v>HIGHLY LIKELY</v>
      </c>
      <c r="D3" s="6" t="str">
        <f>IFERROR(__xludf.DUMMYFUNCTION("""COMPUTED_VALUE"""),"HIGHLY LIKELY")</f>
        <v>HIGHLY LIKELY</v>
      </c>
      <c r="E3" s="6">
        <v>94.0</v>
      </c>
      <c r="F3" s="4" t="str">
        <f>IFERROR(__xludf.DUMMYFUNCTION("SPLIT(I3, "","")"),"Dermatological Disorders")</f>
        <v>Dermatological Disorders</v>
      </c>
      <c r="G3" s="4"/>
      <c r="H3" s="4"/>
      <c r="I3" s="4" t="s">
        <v>806</v>
      </c>
      <c r="J3" s="4" t="str">
        <f>IFERROR(__xludf.DUMMYFUNCTION("""COMPUTED_VALUE"""),"Dermatological Disorders")</f>
        <v>Dermatological Disorders</v>
      </c>
      <c r="K3" s="4">
        <v>4.0</v>
      </c>
      <c r="L3" s="7" t="str">
        <f>IFERROR(VLOOKUP(B3,'Conditions Treated'!A:B,2,FALSE),"")</f>
        <v>Severe recalcitrant nodular acne</v>
      </c>
      <c r="M3" s="10" t="s">
        <v>807</v>
      </c>
    </row>
    <row r="4">
      <c r="A4" s="4" t="s">
        <v>802</v>
      </c>
      <c r="B4" s="10" t="s">
        <v>808</v>
      </c>
      <c r="C4" s="6" t="str">
        <f>IFERROR(VLOOKUP(B4,Rankings!A:B,2,FALSE),"")</f>
        <v>LIKELY</v>
      </c>
      <c r="D4" s="6" t="str">
        <f>IFERROR(__xludf.DUMMYFUNCTION("""COMPUTED_VALUE"""),"UNLIKELY")</f>
        <v>UNLIKELY</v>
      </c>
      <c r="E4" s="6">
        <v>26.0</v>
      </c>
      <c r="F4" s="4" t="str">
        <f>IFERROR(__xludf.DUMMYFUNCTION("SPLIT(I4, "","")"),"Gastrointestinal Disorders")</f>
        <v>Gastrointestinal Disorders</v>
      </c>
      <c r="G4" s="4"/>
      <c r="H4" s="4"/>
      <c r="I4" s="4" t="s">
        <v>266</v>
      </c>
      <c r="J4" s="4" t="str">
        <f>IFERROR(__xludf.DUMMYFUNCTION("""COMPUTED_VALUE"""),"Gastrointestinal Disorders")</f>
        <v>Gastrointestinal Disorders</v>
      </c>
      <c r="K4" s="4">
        <v>15.0</v>
      </c>
      <c r="L4" s="7" t="str">
        <f>IFERROR(VLOOKUP(B4,'Conditions Treated'!A:B,2,FALSE),"")</f>
        <v>Gastroesophageal Reflux Disease (GERD), Duodenal ulcers, H. pylori infection, Pathological hypersecretory conditions, including Zollinger-Ellison syndrome</v>
      </c>
      <c r="M4" s="10" t="s">
        <v>809</v>
      </c>
    </row>
    <row r="5">
      <c r="A5" s="4" t="s">
        <v>802</v>
      </c>
      <c r="B5" s="10" t="s">
        <v>810</v>
      </c>
      <c r="C5" s="6" t="str">
        <f>IFERROR(VLOOKUP(B5,Rankings!A:B,2,FALSE),"")</f>
        <v>LIKELY</v>
      </c>
      <c r="D5" s="6"/>
      <c r="E5" s="6">
        <v>0.0</v>
      </c>
      <c r="F5" s="4" t="str">
        <f>IFERROR(__xludf.DUMMYFUNCTION("SPLIT(I5, "","")"),"Gastrointestinal Disorders")</f>
        <v>Gastrointestinal Disorders</v>
      </c>
      <c r="G5" s="4"/>
      <c r="H5" s="4"/>
      <c r="I5" s="4" t="s">
        <v>266</v>
      </c>
      <c r="J5" s="4" t="str">
        <f>IFERROR(__xludf.DUMMYFUNCTION("""COMPUTED_VALUE"""),"Autoimmune Disorders")</f>
        <v>Autoimmune Disorders</v>
      </c>
      <c r="K5" s="4">
        <v>29.0</v>
      </c>
      <c r="L5" s="7" t="str">
        <f>IFERROR(VLOOKUP(B5,'Conditions Treated'!A:B,2,FALSE),"")</f>
        <v>Gastroesophageal Reflux Disease (GERD) in pediatric patients</v>
      </c>
      <c r="M5" s="10" t="s">
        <v>811</v>
      </c>
    </row>
    <row r="6">
      <c r="A6" s="4" t="s">
        <v>802</v>
      </c>
      <c r="B6" s="10" t="s">
        <v>812</v>
      </c>
      <c r="C6" s="6" t="str">
        <f>IFERROR(VLOOKUP(B6,Rankings!A:B,2,FALSE),"")</f>
        <v>LIKELY</v>
      </c>
      <c r="D6" s="6"/>
      <c r="E6" s="6">
        <v>0.0</v>
      </c>
      <c r="F6" s="4" t="str">
        <f>IFERROR(__xludf.DUMMYFUNCTION("SPLIT(I6, "","")"),"Autoimmune Disorders")</f>
        <v>Autoimmune Disorders</v>
      </c>
      <c r="G6" s="4" t="str">
        <f>IFERROR(__xludf.DUMMYFUNCTION("""COMPUTED_VALUE""")," Infectious Diseases")</f>
        <v> Infectious Diseases</v>
      </c>
      <c r="H6" s="4"/>
      <c r="I6" s="4" t="s">
        <v>813</v>
      </c>
      <c r="J6" s="4" t="str">
        <f>IFERROR(__xludf.DUMMYFUNCTION("""COMPUTED_VALUE"""),"Infectious Diseases")</f>
        <v>Infectious Diseases</v>
      </c>
      <c r="K6" s="4">
        <v>14.0</v>
      </c>
      <c r="L6" s="7" t="str">
        <f>IFERROR(VLOOKUP(B6,'Conditions Treated'!A:B,2,FALSE),"")</f>
        <v>Rheumatoid Arthritis, Giant Cell Arteritis, Systemic Sclerosis-Associated Interstitial Lung Disease, Polyarticular Juvenile Idiopathic Arthritis, Systemic Juvenile Idiopathic Arthritis, Cytokine Release Syndrome, Coronavirus Disease 2019</v>
      </c>
      <c r="M6" s="10" t="s">
        <v>814</v>
      </c>
    </row>
    <row r="7">
      <c r="A7" s="4" t="s">
        <v>802</v>
      </c>
      <c r="B7" s="10" t="s">
        <v>815</v>
      </c>
      <c r="C7" s="6" t="str">
        <f>IFERROR(VLOOKUP(B7,Rankings!A:B,2,FALSE),"")</f>
        <v>LIKELY</v>
      </c>
      <c r="D7" s="6"/>
      <c r="E7" s="6">
        <v>0.0</v>
      </c>
      <c r="F7" s="4" t="str">
        <f>IFERROR(__xludf.DUMMYFUNCTION("SPLIT(I7, "","")"),"Autoimmune Disorders")</f>
        <v>Autoimmune Disorders</v>
      </c>
      <c r="G7" s="4"/>
      <c r="H7" s="4"/>
      <c r="I7" s="4" t="s">
        <v>52</v>
      </c>
      <c r="J7" s="4" t="str">
        <f>IFERROR(__xludf.DUMMYFUNCTION("""COMPUTED_VALUE"""),"Cancer")</f>
        <v>Cancer</v>
      </c>
      <c r="K7" s="4">
        <v>24.0</v>
      </c>
      <c r="L7" s="7" t="str">
        <f>IFERROR(VLOOKUP(B7,'Conditions Treated'!A:B,2,FALSE),"")</f>
        <v>Adrenocortical function testing, Nonsuppurative thyroiditis, Hypercalcemia associated with cancer, Acute exacerbations of multiple sclerosis, Psoriatic arthritis, Rheumatoid arthritis, Ankylosing spondylitis, Acute and subacute bursitis, Acute nonspecific tenosynovitis, Acute gouty arthritis, Post-traumatic arthritis, Synovitis of osteoarthritis, Epicondylitis, Systemic lupus erythematosus, Systemic dermatomyositis, Acute rheumatic carditis, Pemphigus, Bullous dermatitis herpetiformis, Severe erythema multiforme, Exfoliative dermatitis, Severe psoriasis, Severe seborrheic dermatitis, Mycosis fungoides, Seasonal or perennial allergic rhinitis, Bronchial asthma, Contact dermatitis, Atopic dermatitis, Serum sickness, Allergic conjunctivitis, Keratitis, Herpes zoster ophthalmicus, Iritis and iridocyclitis, Diffuse posterior uveitis and choroiditis, Optic neuritis, Sympathetic ophthalmia, Chorioretinitis, Anterior segment inflammation, Allergic corneal marginal ulcers, Symptomatic sarcoidosis, Loeffler's syndrome, Berylliosis, Fulminating or disseminated pulmonary tuberculosis, Aspiration pneumonitis, Acquired (autoimmune) hemolytic anemia, Secondary thrombocytopenia, Erythroblastopenia, Congenital (erythroid) hypoplastic anemia, Leukemias and lymphomas, Acute leukemia of childhood, Nephrotic syndrome, Ulcerative colitis, Regional enteritis, Tuberculous meningitis, Trichinosis</v>
      </c>
      <c r="M7" s="10" t="s">
        <v>9</v>
      </c>
    </row>
    <row r="8">
      <c r="A8" s="4" t="s">
        <v>802</v>
      </c>
      <c r="B8" s="4" t="s">
        <v>816</v>
      </c>
      <c r="C8" s="4" t="s">
        <v>77</v>
      </c>
      <c r="D8" s="4"/>
      <c r="E8" s="7">
        <v>0.0</v>
      </c>
      <c r="F8" s="4" t="str">
        <f>IFERROR(__xludf.DUMMYFUNCTION("SPLIT(I8, "","")"),"Infectious Diseases")</f>
        <v>Infectious Diseases</v>
      </c>
      <c r="G8" s="4"/>
      <c r="H8" s="4"/>
      <c r="I8" s="4" t="s">
        <v>64</v>
      </c>
      <c r="J8" s="4" t="str">
        <f>IFERROR(__xludf.DUMMYFUNCTION("""COMPUTED_VALUE"""),"Neurological Disorders")</f>
        <v>Neurological Disorders</v>
      </c>
      <c r="K8" s="4">
        <v>21.0</v>
      </c>
      <c r="L8" s="4" t="s">
        <v>817</v>
      </c>
      <c r="M8" s="10" t="s">
        <v>818</v>
      </c>
    </row>
    <row r="9">
      <c r="A9" s="4" t="s">
        <v>802</v>
      </c>
      <c r="B9" s="10" t="s">
        <v>819</v>
      </c>
      <c r="C9" s="6" t="str">
        <f>IFERROR(VLOOKUP(B9,Rankings!A:B,2,FALSE),"")</f>
        <v>LIKELY</v>
      </c>
      <c r="D9" s="6"/>
      <c r="E9" s="6">
        <v>0.0</v>
      </c>
      <c r="F9" s="4" t="str">
        <f>IFERROR(__xludf.DUMMYFUNCTION("SPLIT(I9, "","")"),"Autoimmune Disorders")</f>
        <v>Autoimmune Disorders</v>
      </c>
      <c r="G9" s="4" t="str">
        <f>IFERROR(__xludf.DUMMYFUNCTION("""COMPUTED_VALUE""")," Endocrine Disorders")</f>
        <v> Endocrine Disorders</v>
      </c>
      <c r="H9" s="4" t="str">
        <f>IFERROR(__xludf.DUMMYFUNCTION("""COMPUTED_VALUE""")," Cancer")</f>
        <v> Cancer</v>
      </c>
      <c r="I9" s="4" t="s">
        <v>820</v>
      </c>
      <c r="J9" s="4" t="str">
        <f>IFERROR(__xludf.DUMMYFUNCTION("""COMPUTED_VALUE"""),"Cardiovascular Disorders")</f>
        <v>Cardiovascular Disorders</v>
      </c>
      <c r="K9" s="4">
        <v>14.0</v>
      </c>
      <c r="L9" s="7" t="str">
        <f>IFERROR(VLOOKUP(B9,'Conditions Treated'!A:B,2,FALSE),"")</f>
        <v>Arthritis, blood/hormone disorders, allergic reactions, skin diseases, eye problems, breathing problems, bowel disorders, cancer, immune system disorders, Cushing's syndrome</v>
      </c>
      <c r="M9" s="10" t="s">
        <v>821</v>
      </c>
    </row>
    <row r="10">
      <c r="A10" s="4" t="s">
        <v>802</v>
      </c>
      <c r="B10" s="10" t="s">
        <v>26</v>
      </c>
      <c r="C10" s="6" t="str">
        <f>IFERROR(VLOOKUP(B10,Rankings!A:B,2,FALSE),"")</f>
        <v>HIGHLY LIKELY</v>
      </c>
      <c r="D10" s="6"/>
      <c r="E10" s="6">
        <v>0.0</v>
      </c>
      <c r="F10" s="4" t="str">
        <f>IFERROR(__xludf.DUMMYFUNCTION("SPLIT(I10, "","")"),"Cancer")</f>
        <v>Cancer</v>
      </c>
      <c r="G10" s="4" t="str">
        <f>IFERROR(__xludf.DUMMYFUNCTION("""COMPUTED_VALUE""")," Neurological Disorders")</f>
        <v> Neurological Disorders</v>
      </c>
      <c r="H10" s="4"/>
      <c r="I10" s="4" t="s">
        <v>27</v>
      </c>
      <c r="J10" s="4" t="str">
        <f>IFERROR(__xludf.DUMMYFUNCTION("""COMPUTED_VALUE"""),"Endocrine Disorders")</f>
        <v>Endocrine Disorders</v>
      </c>
      <c r="K10" s="4">
        <v>21.0</v>
      </c>
      <c r="L10" s="7" t="str">
        <f>IFERROR(VLOOKUP(B10,'Conditions Treated'!A:B,2,FALSE),"")</f>
        <v>Hormone Receptor-Positive, HER2-Negative Breast Cancer, Neuroendocrine Tumors (NET), Renal Cell Carcinoma (RCC), Tuberous Sclerosis Complex (TSC)-Associated Renal Angiomyolipoma, Tuberous Sclerosis Complex (TSC)-Associated Subependymal Giant Cell Astrocytoma (SEGA), Tuberous Sclerosis Complex (TSC)-Associated Partial-Onset Seizures</v>
      </c>
      <c r="M10" s="10" t="s">
        <v>28</v>
      </c>
    </row>
    <row r="11">
      <c r="A11" s="4" t="s">
        <v>802</v>
      </c>
      <c r="B11" s="10" t="s">
        <v>822</v>
      </c>
      <c r="C11" s="6" t="str">
        <f>IFERROR(VLOOKUP(B11,Rankings!A:B,2,FALSE),"")</f>
        <v>HIGHLY LIKELY</v>
      </c>
      <c r="D11" s="6"/>
      <c r="E11" s="6">
        <v>0.0</v>
      </c>
      <c r="F11" s="4" t="str">
        <f>IFERROR(__xludf.DUMMYFUNCTION("SPLIT(I11, "","")"),"Cancer")</f>
        <v>Cancer</v>
      </c>
      <c r="G11" s="4" t="str">
        <f>IFERROR(__xludf.DUMMYFUNCTION("""COMPUTED_VALUE""")," Neurological Disorders")</f>
        <v> Neurological Disorders</v>
      </c>
      <c r="H11" s="4"/>
      <c r="I11" s="4" t="s">
        <v>27</v>
      </c>
      <c r="J11" s="4" t="str">
        <f>IFERROR(__xludf.DUMMYFUNCTION("""COMPUTED_VALUE"""),"Metabolic Disorders")</f>
        <v>Metabolic Disorders</v>
      </c>
      <c r="K11" s="4">
        <v>5.0</v>
      </c>
      <c r="L11" s="7" t="str">
        <f>IFERROR(VLOOKUP(B11,'Conditions Treated'!A:B,2,FALSE),"")</f>
        <v>Hormone Receptor-Positive, HER2-Negative Breast Cancer, Tuberous Sclerosis Complex (TSC)-Associated Subependymal Giant Cell Astrocytoma (SEGA), Tuberous Sclerosis Complex (TSC)-Associated Partial-Onset Seizures</v>
      </c>
      <c r="M11" s="10" t="s">
        <v>28</v>
      </c>
    </row>
    <row r="12">
      <c r="A12" s="4" t="s">
        <v>802</v>
      </c>
      <c r="B12" s="10" t="s">
        <v>823</v>
      </c>
      <c r="C12" s="6" t="str">
        <f>IFERROR(VLOOKUP(B12,Rankings!A:B,2,FALSE),"")</f>
        <v>HIGHLY LIKELY</v>
      </c>
      <c r="D12" s="6"/>
      <c r="E12" s="6">
        <v>0.0</v>
      </c>
      <c r="F12" s="4" t="str">
        <f>IFERROR(__xludf.DUMMYFUNCTION("SPLIT(I12, "","")"),"Cancer")</f>
        <v>Cancer</v>
      </c>
      <c r="G12" s="4"/>
      <c r="H12" s="4"/>
      <c r="I12" s="4" t="s">
        <v>17</v>
      </c>
      <c r="J12" s="4" t="str">
        <f>IFERROR(__xludf.DUMMYFUNCTION("""COMPUTED_VALUE"""),"Infectious Diseases - HCV")</f>
        <v>Infectious Diseases - HCV</v>
      </c>
      <c r="K12" s="4">
        <v>4.0</v>
      </c>
      <c r="L12" s="7" t="str">
        <f>IFERROR(VLOOKUP(B12,'Conditions Treated'!A:B,2,FALSE),"")</f>
        <v>Non-Squamous Non-Small Cell Lung Cancer (NSCLC), Mesothelioma</v>
      </c>
      <c r="M12" s="10" t="s">
        <v>824</v>
      </c>
    </row>
    <row r="13">
      <c r="A13" s="4" t="s">
        <v>802</v>
      </c>
      <c r="B13" s="10" t="s">
        <v>44</v>
      </c>
      <c r="C13" s="6" t="str">
        <f>IFERROR(VLOOKUP(B13,Rankings!A:B,2,FALSE),"")</f>
        <v>HIGHLY LIKELY</v>
      </c>
      <c r="D13" s="6"/>
      <c r="E13" s="6">
        <v>0.0</v>
      </c>
      <c r="F13" s="4" t="str">
        <f>IFERROR(__xludf.DUMMYFUNCTION("SPLIT(I13, "","")"),"Cancer")</f>
        <v>Cancer</v>
      </c>
      <c r="G13" s="4"/>
      <c r="H13" s="4"/>
      <c r="I13" s="4" t="s">
        <v>17</v>
      </c>
      <c r="J13" s="4" t="str">
        <f>IFERROR(__xludf.DUMMYFUNCTION("""COMPUTED_VALUE"""),"Ophthalmic Disorders")</f>
        <v>Ophthalmic Disorders</v>
      </c>
      <c r="K13" s="4">
        <v>1.0</v>
      </c>
      <c r="L13" s="7" t="str">
        <f>IFERROR(VLOOKUP(B13,'Conditions Treated'!A:B,2,FALSE),"")</f>
        <v>Metastatic colorectal cancer, Unresectable, locally advanced, recurrent or metastatic non-squamous non-small cell lung cancer, Recurrent glioblastoma, Metastatic renal cell carcinoma, Persistent, recurrent, or metastatic cervical cancer, Epithelial ovarian, fallopian tube, or primary peritoneal cancer</v>
      </c>
      <c r="M13" s="10" t="s">
        <v>45</v>
      </c>
    </row>
    <row r="14">
      <c r="A14" s="4" t="s">
        <v>802</v>
      </c>
      <c r="B14" s="4" t="s">
        <v>46</v>
      </c>
      <c r="C14" s="4" t="s">
        <v>47</v>
      </c>
      <c r="D14" s="4"/>
      <c r="E14" s="7">
        <v>0.0</v>
      </c>
      <c r="F14" s="4" t="str">
        <f>IFERROR(__xludf.DUMMYFUNCTION("SPLIT(I14, "","")"),"Infectious Diseases")</f>
        <v>Infectious Diseases</v>
      </c>
      <c r="G14" s="4"/>
      <c r="H14" s="4"/>
      <c r="I14" s="4" t="s">
        <v>64</v>
      </c>
      <c r="J14" s="4" t="str">
        <f>IFERROR(__xludf.DUMMYFUNCTION("""COMPUTED_VALUE"""),"Pain Management")</f>
        <v>Pain Management</v>
      </c>
      <c r="K14" s="4">
        <v>8.0</v>
      </c>
      <c r="L14" s="4" t="s">
        <v>49</v>
      </c>
      <c r="M14" s="10" t="s">
        <v>825</v>
      </c>
    </row>
    <row r="15">
      <c r="A15" s="4" t="s">
        <v>802</v>
      </c>
      <c r="B15" s="10" t="s">
        <v>826</v>
      </c>
      <c r="C15" s="6" t="str">
        <f>IFERROR(VLOOKUP(B15,Rankings!A:B,2,FALSE),"")</f>
        <v>HIGHLY LIKELY</v>
      </c>
      <c r="D15" s="6"/>
      <c r="E15" s="6">
        <v>0.0</v>
      </c>
      <c r="F15" s="4" t="str">
        <f>IFERROR(__xludf.DUMMYFUNCTION("SPLIT(I15, "","")"),"Psychiatric Disorders")</f>
        <v>Psychiatric Disorders</v>
      </c>
      <c r="G15" s="4"/>
      <c r="H15" s="4"/>
      <c r="I15" s="4" t="s">
        <v>156</v>
      </c>
      <c r="J15" s="4" t="str">
        <f>IFERROR(__xludf.DUMMYFUNCTION("""COMPUTED_VALUE"""),"Immunodeficiency Disorders")</f>
        <v>Immunodeficiency Disorders</v>
      </c>
      <c r="K15" s="4">
        <v>2.0</v>
      </c>
      <c r="L15" s="7" t="str">
        <f>IFERROR(VLOOKUP(B15,'Conditions Treated'!A:B,2,FALSE),"")</f>
        <v>Obsessive-Compulsive Disorder (OCD)</v>
      </c>
      <c r="M15" s="10" t="s">
        <v>827</v>
      </c>
    </row>
    <row r="16">
      <c r="A16" s="4" t="s">
        <v>802</v>
      </c>
      <c r="B16" s="4" t="s">
        <v>828</v>
      </c>
      <c r="C16" s="4" t="s">
        <v>47</v>
      </c>
      <c r="D16" s="4"/>
      <c r="E16" s="7">
        <v>0.0</v>
      </c>
      <c r="F16" s="4" t="str">
        <f>IFERROR(__xludf.DUMMYFUNCTION("SPLIT(I16, "","")"),"Infectious Diseases")</f>
        <v>Infectious Diseases</v>
      </c>
      <c r="G16" s="4"/>
      <c r="H16" s="4"/>
      <c r="I16" s="4" t="s">
        <v>64</v>
      </c>
      <c r="J16" s="4" t="str">
        <f>IFERROR(__xludf.DUMMYFUNCTION("""COMPUTED_VALUE"""),"Hematological Disorders")</f>
        <v>Hematological Disorders</v>
      </c>
      <c r="K16" s="4">
        <v>5.0</v>
      </c>
      <c r="L16" s="4" t="s">
        <v>829</v>
      </c>
      <c r="M16" s="10" t="s">
        <v>830</v>
      </c>
    </row>
    <row r="17">
      <c r="A17" s="4" t="s">
        <v>802</v>
      </c>
      <c r="B17" s="10" t="s">
        <v>831</v>
      </c>
      <c r="C17" s="6" t="str">
        <f>IFERROR(VLOOKUP(B17,Rankings!A:B,2,FALSE),"")</f>
        <v>LIKELY</v>
      </c>
      <c r="D17" s="6"/>
      <c r="E17" s="6">
        <v>0.0</v>
      </c>
      <c r="F17" s="4" t="str">
        <f>IFERROR(__xludf.DUMMYFUNCTION("SPLIT(I17, "","")"),"Psychiatric Disorders")</f>
        <v>Psychiatric Disorders</v>
      </c>
      <c r="G17" s="4"/>
      <c r="H17" s="4"/>
      <c r="I17" s="4" t="s">
        <v>156</v>
      </c>
      <c r="J17" s="4" t="str">
        <f>IFERROR(__xludf.DUMMYFUNCTION("""COMPUTED_VALUE"""),"Infectious Diseases - HIV")</f>
        <v>Infectious Diseases - HIV</v>
      </c>
      <c r="K17" s="4">
        <v>2.0</v>
      </c>
      <c r="L17" s="7" t="str">
        <f>IFERROR(VLOOKUP(B17,'Conditions Treated'!A:B,2,FALSE),"")</f>
        <v>Major depressive disorder (MDD), Seasonal affective disorder (SAD)</v>
      </c>
      <c r="M17" s="10" t="s">
        <v>832</v>
      </c>
    </row>
    <row r="18">
      <c r="A18" s="4" t="s">
        <v>802</v>
      </c>
      <c r="B18" s="10" t="s">
        <v>833</v>
      </c>
      <c r="C18" s="6" t="str">
        <f>IFERROR(VLOOKUP(B18,Rankings!A:B,2,FALSE),"")</f>
        <v>LIKELY</v>
      </c>
      <c r="D18" s="6"/>
      <c r="E18" s="6">
        <v>0.0</v>
      </c>
      <c r="F18" s="4" t="str">
        <f>IFERROR(__xludf.DUMMYFUNCTION("SPLIT(I18, "","")"),"Neurological Disorders")</f>
        <v>Neurological Disorders</v>
      </c>
      <c r="G18" s="4"/>
      <c r="H18" s="4"/>
      <c r="I18" s="4" t="s">
        <v>57</v>
      </c>
      <c r="J18" s="4" t="str">
        <f>IFERROR(__xludf.DUMMYFUNCTION("""COMPUTED_VALUE"""),"Sleep Disorders")</f>
        <v>Sleep Disorders</v>
      </c>
      <c r="K18" s="4">
        <v>2.0</v>
      </c>
      <c r="L18" s="7" t="str">
        <f>IFERROR(VLOOKUP(B18,'Conditions Treated'!A:B,2,FALSE),"")</f>
        <v>Partial-onset seizures</v>
      </c>
      <c r="M18" s="10" t="s">
        <v>834</v>
      </c>
    </row>
    <row r="19">
      <c r="A19" s="4" t="s">
        <v>802</v>
      </c>
      <c r="B19" s="10" t="s">
        <v>61</v>
      </c>
      <c r="C19" s="6" t="str">
        <f>IFERROR(VLOOKUP(B19,Rankings!A:B,2,FALSE),"")</f>
        <v>HIGHLY LIKELY</v>
      </c>
      <c r="D19" s="6"/>
      <c r="E19" s="6">
        <v>0.0</v>
      </c>
      <c r="F19" s="4" t="str">
        <f>IFERROR(__xludf.DUMMYFUNCTION("SPLIT(I19, "","")"),"Autoimmune Disorders")</f>
        <v>Autoimmune Disorders</v>
      </c>
      <c r="G19" s="4"/>
      <c r="H19" s="4"/>
      <c r="I19" s="4" t="s">
        <v>52</v>
      </c>
      <c r="J19" s="4" t="str">
        <f>IFERROR(__xludf.DUMMYFUNCTION("""COMPUTED_VALUE"""),"Respiratory Disorders")</f>
        <v>Respiratory Disorders</v>
      </c>
      <c r="K19" s="4">
        <v>3.0</v>
      </c>
      <c r="L19" s="7" t="str">
        <f>IFERROR(VLOOKUP(B19,'Conditions Treated'!A:B,2,FALSE),"")</f>
        <v>Cryopyrin-Associated Periodic Syndromes, Deficiency of Interleukin-1 Receptor Antagonist, Recurrent Pericarditis</v>
      </c>
      <c r="M19" s="10" t="s">
        <v>62</v>
      </c>
    </row>
    <row r="20">
      <c r="A20" s="4" t="s">
        <v>802</v>
      </c>
      <c r="B20" s="10" t="s">
        <v>835</v>
      </c>
      <c r="C20" s="6" t="str">
        <f>IFERROR(VLOOKUP(B20,Rankings!A:B,2,FALSE),"")</f>
        <v>HIGHLY LIKELY</v>
      </c>
      <c r="D20" s="6"/>
      <c r="E20" s="6">
        <v>0.0</v>
      </c>
      <c r="F20" s="4" t="str">
        <f>IFERROR(__xludf.DUMMYFUNCTION("SPLIT(I20, "","")"),"Autoimmune Disorders")</f>
        <v>Autoimmune Disorders</v>
      </c>
      <c r="G20" s="4"/>
      <c r="H20" s="4"/>
      <c r="I20" s="4" t="s">
        <v>52</v>
      </c>
      <c r="J20" s="4" t="str">
        <f>IFERROR(__xludf.DUMMYFUNCTION("""COMPUTED_VALUE"""),"Dental Disorders")</f>
        <v>Dental Disorders</v>
      </c>
      <c r="K20" s="4">
        <v>1.0</v>
      </c>
      <c r="L20" s="7" t="str">
        <f>IFERROR(VLOOKUP(B20,'Conditions Treated'!A:B,2,FALSE),"")</f>
        <v>Renal transplant rejection, Aplastic anemia</v>
      </c>
      <c r="M20" s="10" t="s">
        <v>836</v>
      </c>
    </row>
    <row r="21">
      <c r="A21" s="4" t="s">
        <v>802</v>
      </c>
      <c r="B21" s="10" t="s">
        <v>70</v>
      </c>
      <c r="C21" s="6" t="str">
        <f>IFERROR(VLOOKUP(B21,Rankings!A:B,2,FALSE),"")</f>
        <v>HIGHLY LIKELY</v>
      </c>
      <c r="D21" s="6"/>
      <c r="E21" s="6">
        <v>0.0</v>
      </c>
      <c r="F21" s="4" t="str">
        <f>IFERROR(__xludf.DUMMYFUNCTION("SPLIT(I21, "","")"),"Autoimmune Disorders")</f>
        <v>Autoimmune Disorders</v>
      </c>
      <c r="G21" s="4"/>
      <c r="H21" s="4"/>
      <c r="I21" s="4" t="s">
        <v>52</v>
      </c>
      <c r="J21" s="4" t="str">
        <f>IFERROR(__xludf.DUMMYFUNCTION("""COMPUTED_VALUE"""),"Toxicological Conditions")</f>
        <v>Toxicological Conditions</v>
      </c>
      <c r="K21" s="4">
        <v>1.0</v>
      </c>
      <c r="L21" s="7" t="str">
        <f>IFERROR(VLOOKUP(B21,'Conditions Treated'!A:B,2,FALSE),"")</f>
        <v>Relapsing forms of multiple sclerosis</v>
      </c>
      <c r="M21" s="10" t="s">
        <v>71</v>
      </c>
    </row>
    <row r="22">
      <c r="A22" s="4" t="s">
        <v>802</v>
      </c>
      <c r="B22" s="10" t="s">
        <v>837</v>
      </c>
      <c r="C22" s="6" t="str">
        <f>IFERROR(VLOOKUP(B22,Rankings!A:B,2,FALSE),"")</f>
        <v>LIKELY</v>
      </c>
      <c r="D22" s="6"/>
      <c r="E22" s="6">
        <v>0.0</v>
      </c>
      <c r="F22" s="4" t="str">
        <f>IFERROR(__xludf.DUMMYFUNCTION("SPLIT(I22, "","")"),"Autoimmune Disorders")</f>
        <v>Autoimmune Disorders</v>
      </c>
      <c r="G22" s="4"/>
      <c r="H22" s="4"/>
      <c r="I22" s="4" t="s">
        <v>52</v>
      </c>
      <c r="J22" s="4" t="str">
        <f>IFERROR(__xludf.DUMMYFUNCTION("""COMPUTED_VALUE"""),"Renal Disorders")</f>
        <v>Renal Disorders</v>
      </c>
      <c r="K22" s="4">
        <v>1.0</v>
      </c>
      <c r="L22" s="7" t="str">
        <f>IFERROR(VLOOKUP(B22,'Conditions Treated'!A:B,2,FALSE),"")</f>
        <v>Renal homotransplantation, Active rheumatoid arthritis</v>
      </c>
      <c r="M22" s="10" t="s">
        <v>838</v>
      </c>
    </row>
    <row r="23">
      <c r="A23" s="4" t="s">
        <v>802</v>
      </c>
      <c r="B23" s="10" t="s">
        <v>88</v>
      </c>
      <c r="C23" s="6" t="str">
        <f>IFERROR(VLOOKUP(B23,Rankings!A:B,2,FALSE),"")</f>
        <v>LIKELY</v>
      </c>
      <c r="D23" s="6"/>
      <c r="E23" s="6">
        <v>0.0</v>
      </c>
      <c r="F23" s="4" t="str">
        <f>IFERROR(__xludf.DUMMYFUNCTION("SPLIT(I23, "","")"),"Autoimmune Disorders")</f>
        <v>Autoimmune Disorders</v>
      </c>
      <c r="G23" s="4"/>
      <c r="H23" s="4"/>
      <c r="I23" s="4" t="s">
        <v>52</v>
      </c>
      <c r="J23" s="4" t="str">
        <f>IFERROR(__xludf.DUMMYFUNCTION("""COMPUTED_VALUE"""),"Urological Disorders")</f>
        <v>Urological Disorders</v>
      </c>
      <c r="K23" s="4">
        <v>1.0</v>
      </c>
      <c r="L23" s="7" t="str">
        <f>IFERROR(VLOOKUP(B23,'Conditions Treated'!A:B,2,FALSE),"")</f>
        <v>Systemic lupus erythematosus, Lupus nephritis</v>
      </c>
      <c r="M23" s="10" t="s">
        <v>89</v>
      </c>
    </row>
    <row r="24">
      <c r="A24" s="4" t="s">
        <v>802</v>
      </c>
      <c r="B24" s="10" t="s">
        <v>839</v>
      </c>
      <c r="C24" s="6" t="str">
        <f>IFERROR(VLOOKUP(B24,Rankings!A:B,2,FALSE),"")</f>
        <v>LIKELY</v>
      </c>
      <c r="D24" s="6"/>
      <c r="E24" s="6">
        <v>0.0</v>
      </c>
      <c r="F24" s="4" t="str">
        <f>IFERROR(__xludf.DUMMYFUNCTION("SPLIT(I24, "","")"),"Autoimmune Disorders")</f>
        <v>Autoimmune Disorders</v>
      </c>
      <c r="G24" s="4" t="str">
        <f>IFERROR(__xludf.DUMMYFUNCTION("""COMPUTED_VALUE""")," Endocrine Disorders")</f>
        <v> Endocrine Disorders</v>
      </c>
      <c r="H24" s="4" t="str">
        <f>IFERROR(__xludf.DUMMYFUNCTION("""COMPUTED_VALUE""")," Cancer")</f>
        <v> Cancer</v>
      </c>
      <c r="I24" s="4" t="s">
        <v>820</v>
      </c>
      <c r="J24" s="4"/>
      <c r="K24" s="4">
        <v>0.0</v>
      </c>
      <c r="L24" s="7" t="str">
        <f>IFERROR(VLOOKUP(B24,'Conditions Treated'!A:B,2,FALSE),"")</f>
        <v>Allergic states, Dermatologic diseases, Endocrine disorders, Gastrointestinal diseases, Hematologic disorders, Miscellaneous conditions, Neoplastic diseases, Nervous system disorders, Ophthalmic diseases, Renal diseases, Respiratory diseases, Rheumatic disorders</v>
      </c>
      <c r="M24" s="10" t="s">
        <v>840</v>
      </c>
    </row>
    <row r="25">
      <c r="A25" s="4" t="s">
        <v>802</v>
      </c>
      <c r="B25" s="10" t="s">
        <v>841</v>
      </c>
      <c r="C25" s="6" t="str">
        <f>IFERROR(VLOOKUP(B25,Rankings!A:B,2,FALSE),"")</f>
        <v>HIGHLY LIKELY</v>
      </c>
      <c r="D25" s="6"/>
      <c r="E25" s="6">
        <v>0.0</v>
      </c>
      <c r="F25" s="4" t="str">
        <f>IFERROR(__xludf.DUMMYFUNCTION("SPLIT(I25, "","")"),"Cardiovascular Disorders")</f>
        <v>Cardiovascular Disorders</v>
      </c>
      <c r="G25" s="4"/>
      <c r="H25" s="4"/>
      <c r="I25" s="4" t="s">
        <v>20</v>
      </c>
      <c r="J25" s="4"/>
      <c r="K25" s="4">
        <v>0.0</v>
      </c>
      <c r="L25" s="7" t="str">
        <f>IFERROR(VLOOKUP(B25,'Conditions Treated'!A:B,2,FALSE),"")</f>
        <v>Ventricular arrhythmias, Atrial fibrillation/atrial flutter</v>
      </c>
      <c r="M25" s="10" t="s">
        <v>842</v>
      </c>
    </row>
    <row r="26">
      <c r="A26" s="4" t="s">
        <v>802</v>
      </c>
      <c r="B26" s="10" t="s">
        <v>843</v>
      </c>
      <c r="C26" s="6" t="str">
        <f>IFERROR(VLOOKUP(B26,Rankings!A:B,2,FALSE),"")</f>
        <v>HIGHLY LIKELY</v>
      </c>
      <c r="D26" s="6"/>
      <c r="E26" s="6">
        <v>0.0</v>
      </c>
      <c r="F26" s="4" t="str">
        <f>IFERROR(__xludf.DUMMYFUNCTION("SPLIT(I26, "","")"),"Cardiovascular Disorders")</f>
        <v>Cardiovascular Disorders</v>
      </c>
      <c r="G26" s="4"/>
      <c r="H26" s="4"/>
      <c r="I26" s="4" t="s">
        <v>20</v>
      </c>
      <c r="J26" s="4"/>
      <c r="K26" s="4">
        <v>0.0</v>
      </c>
      <c r="L26" s="7" t="str">
        <f>IFERROR(VLOOKUP(B26,'Conditions Treated'!A:B,2,FALSE),"")</f>
        <v>Atrial fibrillation/atrial flutter</v>
      </c>
      <c r="M26" s="10" t="s">
        <v>842</v>
      </c>
    </row>
    <row r="27">
      <c r="A27" s="4" t="s">
        <v>802</v>
      </c>
      <c r="B27" s="10" t="s">
        <v>844</v>
      </c>
      <c r="C27" s="6" t="str">
        <f>IFERROR(VLOOKUP(B27,Rankings!A:B,2,FALSE),"")</f>
        <v>LIKELY</v>
      </c>
      <c r="D27" s="6"/>
      <c r="E27" s="6">
        <v>0.0</v>
      </c>
      <c r="F27" s="4" t="str">
        <f>IFERROR(__xludf.DUMMYFUNCTION("SPLIT(I27, "","")"),"Neurological Disorders")</f>
        <v>Neurological Disorders</v>
      </c>
      <c r="G27" s="4"/>
      <c r="H27" s="4"/>
      <c r="I27" s="4" t="s">
        <v>57</v>
      </c>
      <c r="J27" s="4"/>
      <c r="K27" s="4">
        <v>0.0</v>
      </c>
      <c r="L27" s="7" t="str">
        <f>IFERROR(VLOOKUP(B27,'Conditions Treated'!A:B,2,FALSE),"")</f>
        <v>Partial-onset seizures</v>
      </c>
      <c r="M27" s="10" t="s">
        <v>845</v>
      </c>
    </row>
    <row r="28">
      <c r="A28" s="4" t="s">
        <v>802</v>
      </c>
      <c r="B28" s="10" t="s">
        <v>846</v>
      </c>
      <c r="C28" s="6" t="str">
        <f>IFERROR(VLOOKUP(B28,Rankings!A:B,2,FALSE),"")</f>
        <v>LIKELY</v>
      </c>
      <c r="D28" s="6"/>
      <c r="E28" s="6">
        <v>0.0</v>
      </c>
      <c r="F28" s="4" t="str">
        <f>IFERROR(__xludf.DUMMYFUNCTION("SPLIT(I28, "","")"),"Autoimmune Disorders")</f>
        <v>Autoimmune Disorders</v>
      </c>
      <c r="G28" s="4" t="str">
        <f>IFERROR(__xludf.DUMMYFUNCTION("""COMPUTED_VALUE""")," Endocrine Disorders")</f>
        <v> Endocrine Disorders</v>
      </c>
      <c r="H28" s="4" t="str">
        <f>IFERROR(__xludf.DUMMYFUNCTION("""COMPUTED_VALUE""")," Cancer")</f>
        <v> Cancer</v>
      </c>
      <c r="I28" s="4" t="s">
        <v>820</v>
      </c>
      <c r="J28" s="4"/>
      <c r="K28" s="4">
        <v>0.0</v>
      </c>
      <c r="L28" s="7" t="str">
        <f>IFERROR(VLOOKUP(B28,'Conditions Treated'!A:B,2,FALSE),"")</f>
        <v>Allergic states, Dermatologic diseases, Endocrine disorders, Gastrointestinal diseases, Hematologic disorders, Miscellaneous conditions, Neoplastic diseases, Nervous system disorders, Ophthalmic diseases, Renal diseases, Respiratory diseases, Rheumatic disorders</v>
      </c>
      <c r="M28" s="10" t="s">
        <v>847</v>
      </c>
    </row>
    <row r="29">
      <c r="A29" s="4" t="s">
        <v>802</v>
      </c>
      <c r="B29" s="10" t="s">
        <v>110</v>
      </c>
      <c r="C29" s="6" t="str">
        <f>IFERROR(VLOOKUP(B29,Rankings!A:B,2,FALSE),"")</f>
        <v>HIGHLY LIKELY</v>
      </c>
      <c r="D29" s="6"/>
      <c r="E29" s="6">
        <v>0.0</v>
      </c>
      <c r="F29" s="4" t="str">
        <f>IFERROR(__xludf.DUMMYFUNCTION("SPLIT(I29, "","")"),"Cancer")</f>
        <v>Cancer</v>
      </c>
      <c r="G29" s="4"/>
      <c r="H29" s="4"/>
      <c r="I29" s="4" t="s">
        <v>17</v>
      </c>
      <c r="J29" s="4"/>
      <c r="K29" s="4">
        <v>0.0</v>
      </c>
      <c r="L29" s="7" t="str">
        <f>IFERROR(VLOOKUP(B29,'Conditions Treated'!A:B,2,FALSE),"")</f>
        <v>Advanced renal cell carcinoma, Hepatocellular carcinoma, Differentiated thyroid cancer</v>
      </c>
      <c r="M29" s="10" t="s">
        <v>111</v>
      </c>
    </row>
    <row r="30">
      <c r="A30" s="4" t="s">
        <v>802</v>
      </c>
      <c r="B30" s="4" t="s">
        <v>848</v>
      </c>
      <c r="C30" s="4" t="s">
        <v>47</v>
      </c>
      <c r="D30" s="4"/>
      <c r="E30" s="7">
        <v>0.0</v>
      </c>
      <c r="F30" s="4" t="str">
        <f>IFERROR(__xludf.DUMMYFUNCTION("SPLIT(I30, "","")"),"Infectious Diseases")</f>
        <v>Infectious Diseases</v>
      </c>
      <c r="G30" s="4"/>
      <c r="H30" s="4"/>
      <c r="I30" s="4" t="s">
        <v>64</v>
      </c>
      <c r="J30" s="4"/>
      <c r="K30" s="4">
        <v>0.0</v>
      </c>
      <c r="L30" s="4" t="s">
        <v>849</v>
      </c>
      <c r="M30" s="10" t="s">
        <v>850</v>
      </c>
    </row>
    <row r="31">
      <c r="A31" s="4" t="s">
        <v>802</v>
      </c>
      <c r="B31" s="10" t="s">
        <v>851</v>
      </c>
      <c r="C31" s="6" t="str">
        <f>IFERROR(VLOOKUP(B31,Rankings!A:B,2,FALSE),"")</f>
        <v>UNLIKELY</v>
      </c>
      <c r="D31" s="6"/>
      <c r="E31" s="6">
        <v>0.0</v>
      </c>
      <c r="F31" s="4" t="str">
        <f>IFERROR(__xludf.DUMMYFUNCTION("SPLIT(I31, "","")"),"Endocrine Disorders")</f>
        <v>Endocrine Disorders</v>
      </c>
      <c r="G31" s="4"/>
      <c r="H31" s="4"/>
      <c r="I31" s="4" t="s">
        <v>211</v>
      </c>
      <c r="J31" s="4"/>
      <c r="K31" s="4">
        <v>0.0</v>
      </c>
      <c r="L31" s="7" t="str">
        <f>IFERROR(VLOOKUP(B31,'Conditions Treated'!A:B,2,FALSE),"")</f>
        <v>Erectile dysfunction</v>
      </c>
      <c r="M31" s="10" t="s">
        <v>852</v>
      </c>
    </row>
    <row r="32">
      <c r="A32" s="4" t="s">
        <v>802</v>
      </c>
      <c r="B32" s="10" t="s">
        <v>853</v>
      </c>
      <c r="C32" s="6" t="str">
        <f>IFERROR(VLOOKUP(B32,Rankings!A:B,2,FALSE),"")</f>
        <v>LIKELY</v>
      </c>
      <c r="D32" s="6"/>
      <c r="E32" s="6">
        <v>0.0</v>
      </c>
      <c r="F32" s="4" t="str">
        <f>IFERROR(__xludf.DUMMYFUNCTION("SPLIT(I32, "","")"),"Autoimmune Disorders")</f>
        <v>Autoimmune Disorders</v>
      </c>
      <c r="G32" s="4"/>
      <c r="H32" s="4"/>
      <c r="I32" s="4" t="s">
        <v>52</v>
      </c>
      <c r="J32" s="4"/>
      <c r="K32" s="4">
        <v>0.0</v>
      </c>
      <c r="L32" s="7" t="str">
        <f>IFERROR(VLOOKUP(B32,'Conditions Treated'!A:B,2,FALSE),"")</f>
        <v>Prophylaxis of organ rejection in renal, cardiac or hepatic transplants</v>
      </c>
      <c r="M32" s="10" t="s">
        <v>854</v>
      </c>
    </row>
    <row r="33">
      <c r="A33" s="4" t="s">
        <v>802</v>
      </c>
      <c r="B33" s="10" t="s">
        <v>123</v>
      </c>
      <c r="C33" s="6" t="str">
        <f>IFERROR(VLOOKUP(B33,Rankings!A:B,2,FALSE),"")</f>
        <v>HIGHLY LIKELY</v>
      </c>
      <c r="D33" s="6"/>
      <c r="E33" s="6">
        <v>0.0</v>
      </c>
      <c r="F33" s="4" t="str">
        <f>IFERROR(__xludf.DUMMYFUNCTION("SPLIT(I33, "","")"),"Metabolic Disorders")</f>
        <v>Metabolic Disorders</v>
      </c>
      <c r="G33" s="4"/>
      <c r="H33" s="4"/>
      <c r="I33" s="4" t="s">
        <v>117</v>
      </c>
      <c r="J33" s="4"/>
      <c r="K33" s="4">
        <v>0.0</v>
      </c>
      <c r="L33" s="7" t="str">
        <f>IFERROR(VLOOKUP(B33,'Conditions Treated'!A:B,2,FALSE),"")</f>
        <v>Bile acid synthesis disorders, Peroxisomal disorders</v>
      </c>
      <c r="M33" s="10" t="s">
        <v>124</v>
      </c>
    </row>
    <row r="34">
      <c r="A34" s="4" t="s">
        <v>802</v>
      </c>
      <c r="B34" s="10" t="s">
        <v>855</v>
      </c>
      <c r="C34" s="6" t="str">
        <f>IFERROR(VLOOKUP(B34,Rankings!A:B,2,FALSE),"")</f>
        <v>LIKELY</v>
      </c>
      <c r="D34" s="6"/>
      <c r="E34" s="6">
        <v>0.0</v>
      </c>
      <c r="F34" s="4" t="str">
        <f>IFERROR(__xludf.DUMMYFUNCTION("SPLIT(I34, "","")"),"Autoimmune Disorders")</f>
        <v>Autoimmune Disorders</v>
      </c>
      <c r="G34" s="4"/>
      <c r="H34" s="4"/>
      <c r="I34" s="4" t="s">
        <v>52</v>
      </c>
      <c r="J34" s="4"/>
      <c r="K34" s="4">
        <v>0.0</v>
      </c>
      <c r="L34" s="7" t="str">
        <f>IFERROR(VLOOKUP(B34,'Conditions Treated'!A:B,2,FALSE),"")</f>
        <v>Crohn's disease, Rheumatoid arthritis, Psoriatic arthritis, Ankylosing spondylitis, Non-radiographic axial spondyloarthritis, Plaque psoriasis</v>
      </c>
      <c r="M34" s="10" t="s">
        <v>856</v>
      </c>
    </row>
    <row r="35">
      <c r="A35" s="4" t="s">
        <v>802</v>
      </c>
      <c r="B35" s="10" t="s">
        <v>857</v>
      </c>
      <c r="C35" s="6" t="str">
        <f>IFERROR(VLOOKUP(B35,Rankings!A:B,2,FALSE),"")</f>
        <v>HIGHLY LIKELY</v>
      </c>
      <c r="D35" s="6"/>
      <c r="E35" s="6">
        <v>0.0</v>
      </c>
      <c r="F35" s="4" t="str">
        <f>IFERROR(__xludf.DUMMYFUNCTION("SPLIT(I35, "","")"),"Dermatological Disorders")</f>
        <v>Dermatological Disorders</v>
      </c>
      <c r="G35" s="4"/>
      <c r="H35" s="4"/>
      <c r="I35" s="4" t="s">
        <v>806</v>
      </c>
      <c r="J35" s="4"/>
      <c r="K35" s="4">
        <v>0.0</v>
      </c>
      <c r="L35" s="7" t="str">
        <f>IFERROR(VLOOKUP(B35,'Conditions Treated'!A:B,2,FALSE),"")</f>
        <v>Severe recalcitrant nodular acne</v>
      </c>
      <c r="M35" s="10" t="s">
        <v>858</v>
      </c>
    </row>
    <row r="36">
      <c r="A36" s="4" t="s">
        <v>802</v>
      </c>
      <c r="B36" s="10" t="s">
        <v>859</v>
      </c>
      <c r="C36" s="6" t="str">
        <f>IFERROR(VLOOKUP(B36,Rankings!A:B,2,FALSE),"")</f>
        <v>HIGHLY LIKELY</v>
      </c>
      <c r="D36" s="6"/>
      <c r="E36" s="6">
        <v>0.0</v>
      </c>
      <c r="F36" s="4" t="str">
        <f>IFERROR(__xludf.DUMMYFUNCTION("SPLIT(I36, "","")"),"Cancer")</f>
        <v>Cancer</v>
      </c>
      <c r="G36" s="4"/>
      <c r="H36" s="4"/>
      <c r="I36" s="4" t="s">
        <v>17</v>
      </c>
      <c r="J36" s="4"/>
      <c r="K36" s="4">
        <v>0.0</v>
      </c>
      <c r="L36" s="7" t="str">
        <f>IFERROR(VLOOKUP(B36,'Conditions Treated'!A:B,2,FALSE),"")</f>
        <v>Medullary thyroid cancer</v>
      </c>
      <c r="M36" s="10" t="s">
        <v>860</v>
      </c>
    </row>
    <row r="37">
      <c r="A37" s="4" t="s">
        <v>802</v>
      </c>
      <c r="B37" s="10" t="s">
        <v>861</v>
      </c>
      <c r="C37" s="6" t="str">
        <f>IFERROR(VLOOKUP(B37,Rankings!A:B,2,FALSE),"")</f>
        <v>LIKELY</v>
      </c>
      <c r="D37" s="6"/>
      <c r="E37" s="6">
        <v>0.0</v>
      </c>
      <c r="F37" s="4" t="str">
        <f>IFERROR(__xludf.DUMMYFUNCTION("SPLIT(I37, "","")"),"Metabolic Disorders")</f>
        <v>Metabolic Disorders</v>
      </c>
      <c r="G37" s="4"/>
      <c r="H37" s="4"/>
      <c r="I37" s="4" t="s">
        <v>117</v>
      </c>
      <c r="J37" s="4"/>
      <c r="K37" s="4">
        <v>0.0</v>
      </c>
      <c r="L37" s="7" t="str">
        <f>IFERROR(VLOOKUP(B37,'Conditions Treated'!A:B,2,FALSE),"")</f>
        <v>Chronic weight management</v>
      </c>
      <c r="M37" s="10" t="s">
        <v>862</v>
      </c>
    </row>
    <row r="38">
      <c r="A38" s="4" t="s">
        <v>802</v>
      </c>
      <c r="B38" s="10" t="s">
        <v>863</v>
      </c>
      <c r="C38" s="6" t="str">
        <f>IFERROR(VLOOKUP(B38,Rankings!A:B,2,FALSE),"")</f>
        <v>LIKELY</v>
      </c>
      <c r="D38" s="6"/>
      <c r="E38" s="6">
        <v>0.0</v>
      </c>
      <c r="F38" s="4" t="str">
        <f>IFERROR(__xludf.DUMMYFUNCTION("SPLIT(I38, "","")"),"Cardiovascular Disorders")</f>
        <v>Cardiovascular Disorders</v>
      </c>
      <c r="G38" s="4"/>
      <c r="H38" s="4"/>
      <c r="I38" s="4" t="s">
        <v>20</v>
      </c>
      <c r="J38" s="4"/>
      <c r="K38" s="4">
        <v>0.0</v>
      </c>
      <c r="L38" s="7" t="str">
        <f>IFERROR(VLOOKUP(B38,'Conditions Treated'!A:B,2,FALSE),"")</f>
        <v>Chronic heart failure, Left ventricular dysfunction following myocardial infarction, Hypertension</v>
      </c>
      <c r="M38" s="10" t="s">
        <v>864</v>
      </c>
    </row>
    <row r="39">
      <c r="A39" s="4" t="s">
        <v>802</v>
      </c>
      <c r="B39" s="10" t="s">
        <v>865</v>
      </c>
      <c r="C39" s="6" t="str">
        <f>IFERROR(VLOOKUP(B39,Rankings!A:B,2,FALSE),"")</f>
        <v>HIGHLY LIKELY</v>
      </c>
      <c r="D39" s="6"/>
      <c r="E39" s="6">
        <v>0.0</v>
      </c>
      <c r="F39" s="4" t="str">
        <f>IFERROR(__xludf.DUMMYFUNCTION("SPLIT(I39, "","")"),"Gastrointestinal Disorders")</f>
        <v>Gastrointestinal Disorders</v>
      </c>
      <c r="G39" s="4"/>
      <c r="H39" s="4"/>
      <c r="I39" s="4" t="s">
        <v>266</v>
      </c>
      <c r="J39" s="4"/>
      <c r="K39" s="4">
        <v>0.0</v>
      </c>
      <c r="L39" s="7" t="str">
        <f>IFERROR(VLOOKUP(B39,'Conditions Treated'!A:B,2,FALSE),"")</f>
        <v>Exocrine pancreatic insufficiency</v>
      </c>
      <c r="M39" s="10" t="s">
        <v>866</v>
      </c>
    </row>
    <row r="40">
      <c r="A40" s="4" t="s">
        <v>802</v>
      </c>
      <c r="B40" s="10" t="s">
        <v>867</v>
      </c>
      <c r="C40" s="6" t="str">
        <f>IFERROR(VLOOKUP(B40,Rankings!A:B,2,FALSE),"")</f>
        <v>HIGHLY LIKELY</v>
      </c>
      <c r="D40" s="6"/>
      <c r="E40" s="6">
        <v>0.0</v>
      </c>
      <c r="F40" s="4" t="str">
        <f>IFERROR(__xludf.DUMMYFUNCTION("SPLIT(I40, "","")"),"Metabolic Disorders")</f>
        <v>Metabolic Disorders</v>
      </c>
      <c r="G40" s="4" t="str">
        <f>IFERROR(__xludf.DUMMYFUNCTION("""COMPUTED_VALUE""")," Autoimmune Disorders")</f>
        <v> Autoimmune Disorders</v>
      </c>
      <c r="H40" s="4"/>
      <c r="I40" s="4" t="s">
        <v>868</v>
      </c>
      <c r="J40" s="4"/>
      <c r="K40" s="4">
        <v>0.0</v>
      </c>
      <c r="L40" s="7" t="str">
        <f>IFERROR(VLOOKUP(B40,'Conditions Treated'!A:B,2,FALSE),"")</f>
        <v>Wilson's disease, Cystinuria, Severe, active rheumatoid arthritis</v>
      </c>
      <c r="M40" s="10" t="s">
        <v>869</v>
      </c>
    </row>
    <row r="41">
      <c r="A41" s="4" t="s">
        <v>802</v>
      </c>
      <c r="B41" s="10" t="s">
        <v>870</v>
      </c>
      <c r="C41" s="6" t="str">
        <f>IFERROR(VLOOKUP(B41,Rankings!A:B,2,FALSE),"")</f>
        <v>HIGHLY LIKELY</v>
      </c>
      <c r="D41" s="6"/>
      <c r="E41" s="6">
        <v>0.0</v>
      </c>
      <c r="F41" s="4" t="str">
        <f>IFERROR(__xludf.DUMMYFUNCTION("SPLIT(I41, "","")"),"Neurological Disorders")</f>
        <v>Neurological Disorders</v>
      </c>
      <c r="G41" s="4"/>
      <c r="H41" s="4"/>
      <c r="I41" s="4" t="s">
        <v>57</v>
      </c>
      <c r="J41" s="4"/>
      <c r="K41" s="4">
        <v>0.0</v>
      </c>
      <c r="L41" s="7" t="str">
        <f>IFERROR(VLOOKUP(B41,'Conditions Treated'!A:B,2,FALSE),"")</f>
        <v>Chronic Spasticity, Malignant Hyperthermia</v>
      </c>
      <c r="M41" s="10" t="s">
        <v>871</v>
      </c>
    </row>
    <row r="42">
      <c r="A42" s="4" t="s">
        <v>802</v>
      </c>
      <c r="B42" s="4" t="s">
        <v>145</v>
      </c>
      <c r="C42" s="4" t="s">
        <v>47</v>
      </c>
      <c r="D42" s="4"/>
      <c r="E42" s="7">
        <v>0.0</v>
      </c>
      <c r="F42" s="4" t="str">
        <f>IFERROR(__xludf.DUMMYFUNCTION("SPLIT(I42, "","")"),"Infectious Diseases")</f>
        <v>Infectious Diseases</v>
      </c>
      <c r="G42" s="4"/>
      <c r="H42" s="4"/>
      <c r="I42" s="4" t="s">
        <v>64</v>
      </c>
      <c r="J42" s="4"/>
      <c r="K42" s="4">
        <v>0.0</v>
      </c>
      <c r="L42" s="4" t="s">
        <v>146</v>
      </c>
      <c r="M42" s="10" t="s">
        <v>147</v>
      </c>
    </row>
    <row r="43">
      <c r="A43" s="4" t="s">
        <v>802</v>
      </c>
      <c r="B43" s="10" t="s">
        <v>872</v>
      </c>
      <c r="C43" s="6" t="str">
        <f>IFERROR(VLOOKUP(B43,Rankings!A:B,2,FALSE),"")</f>
        <v>HIGHLY LIKELY</v>
      </c>
      <c r="D43" s="6"/>
      <c r="E43" s="6">
        <v>0.0</v>
      </c>
      <c r="F43" s="4" t="str">
        <f>IFERROR(__xludf.DUMMYFUNCTION("SPLIT(I43, "","")"),"Endocrine Disorders")</f>
        <v>Endocrine Disorders</v>
      </c>
      <c r="G43" s="4"/>
      <c r="H43" s="4"/>
      <c r="I43" s="4" t="s">
        <v>211</v>
      </c>
      <c r="J43" s="4"/>
      <c r="K43" s="4">
        <v>0.0</v>
      </c>
      <c r="L43" s="7" t="str">
        <f>IFERROR(VLOOKUP(B43,'Conditions Treated'!A:B,2,FALSE),"")</f>
        <v>Pheochromocytoma</v>
      </c>
      <c r="M43" s="10" t="s">
        <v>873</v>
      </c>
    </row>
    <row r="44">
      <c r="A44" s="4" t="s">
        <v>802</v>
      </c>
      <c r="B44" s="10" t="s">
        <v>874</v>
      </c>
      <c r="C44" s="6" t="str">
        <f>IFERROR(VLOOKUP(B44,Rankings!A:B,2,FALSE),"")</f>
        <v>HIGHLY LIKELY</v>
      </c>
      <c r="D44" s="6"/>
      <c r="E44" s="6">
        <v>0.0</v>
      </c>
      <c r="F44" s="4" t="str">
        <f>IFERROR(__xludf.DUMMYFUNCTION("SPLIT(I44, "","")"),"Metabolic Disorders")</f>
        <v>Metabolic Disorders</v>
      </c>
      <c r="G44" s="4" t="str">
        <f>IFERROR(__xludf.DUMMYFUNCTION("""COMPUTED_VALUE""")," Autoimmune Disorders")</f>
        <v> Autoimmune Disorders</v>
      </c>
      <c r="H44" s="4"/>
      <c r="I44" s="4" t="s">
        <v>868</v>
      </c>
      <c r="J44" s="4"/>
      <c r="K44" s="4">
        <v>0.0</v>
      </c>
      <c r="L44" s="7" t="str">
        <f>IFERROR(VLOOKUP(B44,'Conditions Treated'!A:B,2,FALSE),"")</f>
        <v>Wilson’s disease, Cystinuria, Severe, active rheumatoid arthritis</v>
      </c>
      <c r="M44" s="10" t="s">
        <v>875</v>
      </c>
    </row>
    <row r="45">
      <c r="A45" s="4" t="s">
        <v>802</v>
      </c>
      <c r="B45" s="10" t="s">
        <v>876</v>
      </c>
      <c r="C45" s="6" t="str">
        <f>IFERROR(VLOOKUP(B45,Rankings!A:B,2,FALSE),"")</f>
        <v>LIKELY</v>
      </c>
      <c r="D45" s="6"/>
      <c r="E45" s="6">
        <v>0.0</v>
      </c>
      <c r="F45" s="4" t="str">
        <f>IFERROR(__xludf.DUMMYFUNCTION("SPLIT(I45, "","")"),"Psychiatric Disorders")</f>
        <v>Psychiatric Disorders</v>
      </c>
      <c r="G45" s="4"/>
      <c r="H45" s="4"/>
      <c r="I45" s="4" t="s">
        <v>156</v>
      </c>
      <c r="J45" s="4"/>
      <c r="K45" s="4">
        <v>0.0</v>
      </c>
      <c r="L45" s="7" t="str">
        <f>IFERROR(VLOOKUP(B45,'Conditions Treated'!A:B,2,FALSE),"")</f>
        <v>Attention Deficit Disorder with Hyperactivity</v>
      </c>
      <c r="M45" s="10" t="s">
        <v>877</v>
      </c>
    </row>
    <row r="46">
      <c r="A46" s="4" t="s">
        <v>802</v>
      </c>
      <c r="B46" s="10" t="s">
        <v>878</v>
      </c>
      <c r="C46" s="6" t="str">
        <f>IFERROR(VLOOKUP(B46,Rankings!A:B,2,FALSE),"")</f>
        <v>HIGHLY LIKELY</v>
      </c>
      <c r="D46" s="6"/>
      <c r="E46" s="6">
        <v>0.0</v>
      </c>
      <c r="F46" s="4" t="str">
        <f>IFERROR(__xludf.DUMMYFUNCTION("SPLIT(I46, "","")"),"Endocrine Disorders")</f>
        <v>Endocrine Disorders</v>
      </c>
      <c r="G46" s="4"/>
      <c r="H46" s="4"/>
      <c r="I46" s="4" t="s">
        <v>211</v>
      </c>
      <c r="J46" s="4"/>
      <c r="K46" s="4">
        <v>0.0</v>
      </c>
      <c r="L46" s="7" t="str">
        <f>IFERROR(VLOOKUP(B46,'Conditions Treated'!A:B,2,FALSE),"")</f>
        <v>Pheochromocytoma</v>
      </c>
      <c r="M46" s="10" t="s">
        <v>879</v>
      </c>
    </row>
    <row r="47">
      <c r="A47" s="4" t="s">
        <v>802</v>
      </c>
      <c r="B47" s="4" t="s">
        <v>880</v>
      </c>
      <c r="C47" s="4" t="s">
        <v>47</v>
      </c>
      <c r="D47" s="4"/>
      <c r="E47" s="7">
        <v>0.0</v>
      </c>
      <c r="F47" s="4" t="str">
        <f>IFERROR(__xludf.DUMMYFUNCTION("SPLIT(I47, "","")"),"Infectious Diseases")</f>
        <v>Infectious Diseases</v>
      </c>
      <c r="G47" s="4"/>
      <c r="H47" s="4"/>
      <c r="I47" s="4" t="s">
        <v>64</v>
      </c>
      <c r="J47" s="4"/>
      <c r="K47" s="4">
        <v>0.0</v>
      </c>
      <c r="L47" s="4" t="s">
        <v>881</v>
      </c>
      <c r="M47" s="10" t="s">
        <v>882</v>
      </c>
    </row>
    <row r="48">
      <c r="A48" s="4" t="s">
        <v>802</v>
      </c>
      <c r="B48" s="10" t="s">
        <v>883</v>
      </c>
      <c r="C48" s="6" t="str">
        <f>IFERROR(VLOOKUP(B48,Rankings!A:B,2,FALSE),"")</f>
        <v>UNLIKELY</v>
      </c>
      <c r="D48" s="6"/>
      <c r="E48" s="6">
        <v>0.0</v>
      </c>
      <c r="F48" s="4" t="str">
        <f>IFERROR(__xludf.DUMMYFUNCTION("SPLIT(I48, "","")"),"Gastrointestinal Disorders")</f>
        <v>Gastrointestinal Disorders</v>
      </c>
      <c r="G48" s="4"/>
      <c r="H48" s="4"/>
      <c r="I48" s="4" t="s">
        <v>266</v>
      </c>
      <c r="J48" s="4"/>
      <c r="K48" s="4">
        <v>0.0</v>
      </c>
      <c r="L48" s="7" t="str">
        <f>IFERROR(VLOOKUP(B48,'Conditions Treated'!A:B,2,FALSE),"")</f>
        <v>Irritable bowel syndrome, Acute enterocolitis, Duodenal ulcer</v>
      </c>
      <c r="M48" s="10" t="s">
        <v>884</v>
      </c>
    </row>
    <row r="49">
      <c r="A49" s="4" t="s">
        <v>802</v>
      </c>
      <c r="B49" s="4" t="s">
        <v>885</v>
      </c>
      <c r="C49" s="4" t="s">
        <v>77</v>
      </c>
      <c r="D49" s="4"/>
      <c r="E49" s="7">
        <v>0.0</v>
      </c>
      <c r="F49" s="4" t="str">
        <f>IFERROR(__xludf.DUMMYFUNCTION("SPLIT(I49, "","")"),"Infectious Diseases")</f>
        <v>Infectious Diseases</v>
      </c>
      <c r="G49" s="4"/>
      <c r="H49" s="4"/>
      <c r="I49" s="4" t="s">
        <v>64</v>
      </c>
      <c r="J49" s="4"/>
      <c r="K49" s="4">
        <v>0.0</v>
      </c>
      <c r="L49" s="4" t="s">
        <v>886</v>
      </c>
      <c r="M49" s="10" t="s">
        <v>887</v>
      </c>
    </row>
    <row r="50">
      <c r="A50" s="4" t="s">
        <v>802</v>
      </c>
      <c r="B50" s="10" t="s">
        <v>888</v>
      </c>
      <c r="C50" s="6" t="str">
        <f>IFERROR(VLOOKUP(B50,Rankings!A:B,2,FALSE),"")</f>
        <v>LIKELY</v>
      </c>
      <c r="D50" s="6"/>
      <c r="E50" s="6">
        <v>0.0</v>
      </c>
      <c r="F50" s="4" t="str">
        <f>IFERROR(__xludf.DUMMYFUNCTION("SPLIT(I50, "","")"),"Autoimmune Disorders")</f>
        <v>Autoimmune Disorders</v>
      </c>
      <c r="G50" s="4" t="str">
        <f>IFERROR(__xludf.DUMMYFUNCTION("""COMPUTED_VALUE""")," Endocrine Disorders")</f>
        <v> Endocrine Disorders</v>
      </c>
      <c r="H50" s="4" t="str">
        <f>IFERROR(__xludf.DUMMYFUNCTION("""COMPUTED_VALUE""")," Cancer")</f>
        <v> Cancer</v>
      </c>
      <c r="I50" s="4" t="s">
        <v>820</v>
      </c>
      <c r="J50" s="4"/>
      <c r="K50" s="4">
        <v>0.0</v>
      </c>
      <c r="L50" s="7" t="str">
        <f>IFERROR(VLOOKUP(B50,'Conditions Treated'!A:B,2,FALSE),"")</f>
        <v>Arthritis, blood/hormone disorders, allergic reactions, skin diseases, eye problems, breathing problems, bowel disorders, cancer, immune system disorders, Cushing's syndrome</v>
      </c>
      <c r="M50" s="10" t="s">
        <v>889</v>
      </c>
    </row>
    <row r="51">
      <c r="A51" s="4" t="s">
        <v>802</v>
      </c>
      <c r="B51" s="10" t="s">
        <v>890</v>
      </c>
      <c r="C51" s="6" t="str">
        <f>IFERROR(VLOOKUP(B51,Rankings!A:B,2,FALSE),"")</f>
        <v>HIGHLY LIKELY</v>
      </c>
      <c r="D51" s="6"/>
      <c r="E51" s="6">
        <v>0.0</v>
      </c>
      <c r="F51" s="4" t="str">
        <f>IFERROR(__xludf.DUMMYFUNCTION("SPLIT(I51, "","")"),"Neurological Disorders")</f>
        <v>Neurological Disorders</v>
      </c>
      <c r="G51" s="4" t="str">
        <f>IFERROR(__xludf.DUMMYFUNCTION("""COMPUTED_VALUE""")," Dermatological Disorders")</f>
        <v> Dermatological Disorders</v>
      </c>
      <c r="H51" s="4"/>
      <c r="I51" s="4" t="s">
        <v>701</v>
      </c>
      <c r="J51" s="4"/>
      <c r="K51" s="4">
        <v>0.0</v>
      </c>
      <c r="L51" s="7" t="str">
        <f>IFERROR(VLOOKUP(B51,'Conditions Treated'!A:B,2,FALSE),"")</f>
        <v>Cervical dystonia, Glabellar lines</v>
      </c>
      <c r="M51" s="10" t="s">
        <v>891</v>
      </c>
    </row>
    <row r="52">
      <c r="A52" s="4" t="s">
        <v>802</v>
      </c>
      <c r="B52" s="10" t="s">
        <v>892</v>
      </c>
      <c r="C52" s="6" t="str">
        <f>IFERROR(VLOOKUP(B52,Rankings!A:B,2,FALSE),"")</f>
        <v>UNLIKELY</v>
      </c>
      <c r="D52" s="6"/>
      <c r="E52" s="6">
        <v>0.0</v>
      </c>
      <c r="F52" s="4" t="str">
        <f>IFERROR(__xludf.DUMMYFUNCTION("SPLIT(I52, "","")"),"Endocrine Disorders")</f>
        <v>Endocrine Disorders</v>
      </c>
      <c r="G52" s="4"/>
      <c r="H52" s="4"/>
      <c r="I52" s="4" t="s">
        <v>211</v>
      </c>
      <c r="J52" s="4"/>
      <c r="K52" s="4">
        <v>0.0</v>
      </c>
      <c r="L52" s="7" t="str">
        <f>IFERROR(VLOOKUP(B52,'Conditions Treated'!A:B,2,FALSE),"")</f>
        <v>Erectile dysfunction</v>
      </c>
      <c r="M52" s="10" t="s">
        <v>893</v>
      </c>
    </row>
    <row r="53">
      <c r="A53" s="4" t="s">
        <v>802</v>
      </c>
      <c r="B53" s="10" t="s">
        <v>894</v>
      </c>
      <c r="C53" s="6" t="str">
        <f>IFERROR(VLOOKUP(B53,Rankings!A:B,2,FALSE),"")</f>
        <v>HIGHLY LIKELY</v>
      </c>
      <c r="D53" s="6"/>
      <c r="E53" s="6">
        <v>0.0</v>
      </c>
      <c r="F53" s="4" t="str">
        <f>IFERROR(__xludf.DUMMYFUNCTION("SPLIT(I53, "","")"),"Cancer")</f>
        <v>Cancer</v>
      </c>
      <c r="G53" s="4"/>
      <c r="H53" s="4"/>
      <c r="I53" s="4" t="s">
        <v>17</v>
      </c>
      <c r="J53" s="4"/>
      <c r="K53" s="4">
        <v>0.0</v>
      </c>
      <c r="L53" s="7" t="str">
        <f>IFERROR(VLOOKUP(B53,'Conditions Treated'!A:B,2,FALSE),"")</f>
        <v>Metastatic and/or progressive carcinoma of the prostate</v>
      </c>
      <c r="M53" s="10" t="s">
        <v>895</v>
      </c>
    </row>
    <row r="54">
      <c r="A54" s="4" t="s">
        <v>802</v>
      </c>
      <c r="B54" s="10" t="s">
        <v>181</v>
      </c>
      <c r="C54" s="6" t="str">
        <f>IFERROR(VLOOKUP(B54,Rankings!A:B,2,FALSE),"")</f>
        <v>LIKELY</v>
      </c>
      <c r="D54" s="6"/>
      <c r="E54" s="6">
        <v>0.0</v>
      </c>
      <c r="F54" s="4" t="str">
        <f>IFERROR(__xludf.DUMMYFUNCTION("SPLIT(I54, "","")"),"Autoimmune Disorders")</f>
        <v>Autoimmune Disorders</v>
      </c>
      <c r="G54" s="4"/>
      <c r="H54" s="4"/>
      <c r="I54" s="4" t="s">
        <v>52</v>
      </c>
      <c r="J54" s="4"/>
      <c r="K54" s="4">
        <v>0.0</v>
      </c>
      <c r="L54" s="7" t="str">
        <f>IFERROR(VLOOKUP(B54,'Conditions Treated'!A:B,2,FALSE),"")</f>
        <v>Rheumatoid Arthritis, Polyarticular Juvenile Idiopathic Arthritis, Psoriatic Arthritis, Ankylosing Spondylitis, Plaque Psoriasis</v>
      </c>
      <c r="M54" s="10" t="s">
        <v>182</v>
      </c>
    </row>
    <row r="55">
      <c r="A55" s="4" t="s">
        <v>802</v>
      </c>
      <c r="B55" s="4" t="s">
        <v>189</v>
      </c>
      <c r="C55" s="4" t="s">
        <v>47</v>
      </c>
      <c r="D55" s="4"/>
      <c r="E55" s="7">
        <v>0.0</v>
      </c>
      <c r="F55" s="4" t="str">
        <f>IFERROR(__xludf.DUMMYFUNCTION("SPLIT(I55, "","")"),"Infectious Diseases - HCV")</f>
        <v>Infectious Diseases - HCV</v>
      </c>
      <c r="G55" s="4"/>
      <c r="H55" s="4"/>
      <c r="I55" s="4" t="s">
        <v>190</v>
      </c>
      <c r="J55" s="4"/>
      <c r="K55" s="4">
        <v>0.0</v>
      </c>
      <c r="L55" s="4" t="s">
        <v>191</v>
      </c>
      <c r="M55" s="10" t="s">
        <v>192</v>
      </c>
    </row>
    <row r="56">
      <c r="A56" s="4" t="s">
        <v>802</v>
      </c>
      <c r="B56" s="4" t="s">
        <v>896</v>
      </c>
      <c r="C56" s="4" t="s">
        <v>47</v>
      </c>
      <c r="D56" s="4"/>
      <c r="E56" s="7">
        <v>0.0</v>
      </c>
      <c r="F56" s="4" t="str">
        <f>IFERROR(__xludf.DUMMYFUNCTION("SPLIT(I56, "","")"),"Infectious Diseases")</f>
        <v>Infectious Diseases</v>
      </c>
      <c r="G56" s="4"/>
      <c r="H56" s="4"/>
      <c r="I56" s="4" t="s">
        <v>64</v>
      </c>
      <c r="J56" s="4"/>
      <c r="K56" s="4">
        <v>0.0</v>
      </c>
      <c r="L56" s="4" t="s">
        <v>897</v>
      </c>
      <c r="M56" s="10" t="s">
        <v>898</v>
      </c>
    </row>
    <row r="57">
      <c r="A57" s="4" t="s">
        <v>802</v>
      </c>
      <c r="B57" s="10" t="s">
        <v>195</v>
      </c>
      <c r="C57" s="6" t="str">
        <f>IFERROR(VLOOKUP(B57,Rankings!A:B,2,FALSE),"")</f>
        <v>HIGHLY LIKELY</v>
      </c>
      <c r="D57" s="6"/>
      <c r="E57" s="6">
        <v>0.0</v>
      </c>
      <c r="F57" s="4" t="str">
        <f>IFERROR(__xludf.DUMMYFUNCTION("SPLIT(I57, "","")"),"Cancer")</f>
        <v>Cancer</v>
      </c>
      <c r="G57" s="4"/>
      <c r="H57" s="4"/>
      <c r="I57" s="4" t="s">
        <v>17</v>
      </c>
      <c r="J57" s="4"/>
      <c r="K57" s="4">
        <v>0.0</v>
      </c>
      <c r="L57" s="7" t="str">
        <f>IFERROR(VLOOKUP(B57,'Conditions Treated'!A:B,2,FALSE),"")</f>
        <v>Metastatic basal cell carcinoma, Locally advanced basal cell carcinoma</v>
      </c>
      <c r="M57" s="10" t="s">
        <v>196</v>
      </c>
    </row>
    <row r="58">
      <c r="A58" s="4" t="s">
        <v>802</v>
      </c>
      <c r="B58" s="4" t="s">
        <v>899</v>
      </c>
      <c r="C58" s="4" t="s">
        <v>77</v>
      </c>
      <c r="D58" s="4"/>
      <c r="E58" s="7">
        <v>0.0</v>
      </c>
      <c r="F58" s="4" t="str">
        <f>IFERROR(__xludf.DUMMYFUNCTION("SPLIT(I58, "","")"),"Infectious Diseases")</f>
        <v>Infectious Diseases</v>
      </c>
      <c r="G58" s="4"/>
      <c r="H58" s="4"/>
      <c r="I58" s="4" t="s">
        <v>64</v>
      </c>
      <c r="J58" s="4"/>
      <c r="K58" s="4">
        <v>0.0</v>
      </c>
      <c r="L58" s="4" t="s">
        <v>900</v>
      </c>
      <c r="M58" s="10" t="s">
        <v>901</v>
      </c>
    </row>
    <row r="59">
      <c r="A59" s="4" t="s">
        <v>802</v>
      </c>
      <c r="B59" s="10" t="s">
        <v>902</v>
      </c>
      <c r="C59" s="6" t="str">
        <f>IFERROR(VLOOKUP(B59,Rankings!A:B,2,FALSE),"")</f>
        <v>LIKELY</v>
      </c>
      <c r="D59" s="6"/>
      <c r="E59" s="6">
        <v>0.0</v>
      </c>
      <c r="F59" s="4" t="str">
        <f>IFERROR(__xludf.DUMMYFUNCTION("SPLIT(I59, "","")"),"Ophthalmic Disorders")</f>
        <v>Ophthalmic Disorders</v>
      </c>
      <c r="G59" s="4"/>
      <c r="H59" s="4"/>
      <c r="I59" s="4" t="s">
        <v>304</v>
      </c>
      <c r="J59" s="4"/>
      <c r="K59" s="4">
        <v>0.0</v>
      </c>
      <c r="L59" s="7" t="str">
        <f>IFERROR(VLOOKUP(B59,'Conditions Treated'!A:B,2,FALSE),"")</f>
        <v>Neovascular (Wet) Age-Related Macular Degeneration, Diabetic Macular Edema, Diabetic Retinopathy</v>
      </c>
      <c r="M59" s="10" t="s">
        <v>767</v>
      </c>
    </row>
    <row r="60">
      <c r="A60" s="4" t="s">
        <v>802</v>
      </c>
      <c r="B60" s="10" t="s">
        <v>903</v>
      </c>
      <c r="C60" s="6" t="str">
        <f>IFERROR(VLOOKUP(B60,Rankings!A:B,2,FALSE),"")</f>
        <v>UNLIKELY</v>
      </c>
      <c r="D60" s="6"/>
      <c r="E60" s="6">
        <v>0.0</v>
      </c>
      <c r="F60" s="4" t="str">
        <f>IFERROR(__xludf.DUMMYFUNCTION("SPLIT(I60, "","")"),"Dermatological Disorders")</f>
        <v>Dermatological Disorders</v>
      </c>
      <c r="G60" s="4"/>
      <c r="H60" s="4"/>
      <c r="I60" s="4" t="s">
        <v>806</v>
      </c>
      <c r="J60" s="4"/>
      <c r="K60" s="4">
        <v>0.0</v>
      </c>
      <c r="L60" s="7" t="str">
        <f>IFERROR(VLOOKUP(B60,'Conditions Treated'!A:B,2,FALSE),"")</f>
        <v>Acne vulgaris</v>
      </c>
      <c r="M60" s="10" t="s">
        <v>904</v>
      </c>
    </row>
    <row r="61">
      <c r="A61" s="4" t="s">
        <v>802</v>
      </c>
      <c r="B61" s="10" t="s">
        <v>905</v>
      </c>
      <c r="C61" s="6" t="str">
        <f>IFERROR(VLOOKUP(B61,Rankings!A:B,2,FALSE),"")</f>
        <v>HIGHLY LIKELY</v>
      </c>
      <c r="D61" s="6"/>
      <c r="E61" s="6">
        <v>0.0</v>
      </c>
      <c r="F61" s="4" t="str">
        <f>IFERROR(__xludf.DUMMYFUNCTION("SPLIT(I61, "","")"),"Pain Management")</f>
        <v>Pain Management</v>
      </c>
      <c r="G61" s="4"/>
      <c r="H61" s="4"/>
      <c r="I61" s="4" t="s">
        <v>246</v>
      </c>
      <c r="J61" s="4"/>
      <c r="K61" s="4">
        <v>0.0</v>
      </c>
      <c r="L61" s="7" t="str">
        <f>IFERROR(VLOOKUP(B61,'Conditions Treated'!A:B,2,FALSE),"")</f>
        <v>Breakthrough pain in cancer patients</v>
      </c>
      <c r="M61" s="10" t="s">
        <v>906</v>
      </c>
    </row>
    <row r="62">
      <c r="A62" s="4" t="s">
        <v>802</v>
      </c>
      <c r="B62" s="10" t="s">
        <v>907</v>
      </c>
      <c r="C62" s="6" t="str">
        <f>IFERROR(VLOOKUP(B62,Rankings!A:B,2,FALSE),"")</f>
        <v>HIGHLY LIKELY</v>
      </c>
      <c r="D62" s="6"/>
      <c r="E62" s="6">
        <v>0.0</v>
      </c>
      <c r="F62" s="4" t="str">
        <f>IFERROR(__xludf.DUMMYFUNCTION("SPLIT(I62, "","")"),"Endocrine Disorders")</f>
        <v>Endocrine Disorders</v>
      </c>
      <c r="G62" s="4"/>
      <c r="H62" s="4"/>
      <c r="I62" s="4" t="s">
        <v>211</v>
      </c>
      <c r="J62" s="4"/>
      <c r="K62" s="4">
        <v>0.0</v>
      </c>
      <c r="L62" s="7" t="str">
        <f>IFERROR(VLOOKUP(B62,'Conditions Treated'!A:B,2,FALSE),"")</f>
        <v>Induction of Ovulation and Pregnancy in Anovulatory Infertile Women, Pregnancy in Normal Ovulatory Women, Induction of Spermatogenesis in Men</v>
      </c>
      <c r="M62" s="10" t="s">
        <v>908</v>
      </c>
    </row>
    <row r="63">
      <c r="A63" s="4" t="s">
        <v>802</v>
      </c>
      <c r="B63" s="10" t="s">
        <v>230</v>
      </c>
      <c r="C63" s="6" t="str">
        <f>IFERROR(VLOOKUP(B63,Rankings!A:B,2,FALSE),"")</f>
        <v>LIKELY</v>
      </c>
      <c r="D63" s="6"/>
      <c r="E63" s="6">
        <v>0.0</v>
      </c>
      <c r="F63" s="4" t="str">
        <f>IFERROR(__xludf.DUMMYFUNCTION("SPLIT(I63, "","")"),"Cardiovascular Disorders")</f>
        <v>Cardiovascular Disorders</v>
      </c>
      <c r="G63" s="4"/>
      <c r="H63" s="4"/>
      <c r="I63" s="4" t="s">
        <v>20</v>
      </c>
      <c r="J63" s="4"/>
      <c r="K63" s="4">
        <v>0.0</v>
      </c>
      <c r="L63" s="7" t="str">
        <f>IFERROR(VLOOKUP(B63,'Conditions Treated'!A:B,2,FALSE),"")</f>
        <v>Prophylaxis of ischemic complications, Prophylaxis of deep vein thrombosis, Extended treatment of symptomatic venous thromboembolism, Treatment of symptomatic venous thromboembolism</v>
      </c>
      <c r="M63" s="10" t="s">
        <v>231</v>
      </c>
    </row>
    <row r="64">
      <c r="A64" s="4" t="s">
        <v>802</v>
      </c>
      <c r="B64" s="10" t="s">
        <v>909</v>
      </c>
      <c r="C64" s="6" t="str">
        <f>IFERROR(VLOOKUP(B64,Rankings!A:B,2,FALSE),"")</f>
        <v>LIKELY</v>
      </c>
      <c r="D64" s="6"/>
      <c r="E64" s="6">
        <v>0.0</v>
      </c>
      <c r="F64" s="4" t="str">
        <f>IFERROR(__xludf.DUMMYFUNCTION("SPLIT(I64, "","")"),"Immunodeficiency Disorders")</f>
        <v>Immunodeficiency Disorders</v>
      </c>
      <c r="G64" s="4"/>
      <c r="H64" s="4"/>
      <c r="I64" s="4" t="s">
        <v>68</v>
      </c>
      <c r="J64" s="4"/>
      <c r="K64" s="4">
        <v>0.0</v>
      </c>
      <c r="L64" s="7" t="str">
        <f>IFERROR(VLOOKUP(B64,'Conditions Treated'!A:B,2,FALSE),"")</f>
        <v>Primary immunodeficient states, Prevention of bacterial infections, Idiopathic Thrombocytopenic Purpura</v>
      </c>
      <c r="M64" s="10" t="s">
        <v>910</v>
      </c>
    </row>
    <row r="65">
      <c r="A65" s="4" t="s">
        <v>802</v>
      </c>
      <c r="B65" s="10" t="s">
        <v>911</v>
      </c>
      <c r="C65" s="6" t="str">
        <f>IFERROR(VLOOKUP(B65,Rankings!A:B,2,FALSE),"")</f>
        <v>UNLIKELY</v>
      </c>
      <c r="D65" s="6"/>
      <c r="E65" s="6">
        <v>0.0</v>
      </c>
      <c r="F65" s="4" t="str">
        <f>IFERROR(__xludf.DUMMYFUNCTION("SPLIT(I65, "","")"),"Gastrointestinal Disorders")</f>
        <v>Gastrointestinal Disorders</v>
      </c>
      <c r="G65" s="4"/>
      <c r="H65" s="4"/>
      <c r="I65" s="4" t="s">
        <v>266</v>
      </c>
      <c r="J65" s="4"/>
      <c r="K65" s="4">
        <v>0.0</v>
      </c>
      <c r="L65" s="7" t="str">
        <f>IFERROR(VLOOKUP(B65,'Conditions Treated'!A:B,2,FALSE),"")</f>
        <v>Bowel cleansing</v>
      </c>
      <c r="M65" s="10" t="s">
        <v>912</v>
      </c>
    </row>
    <row r="66">
      <c r="A66" s="4" t="s">
        <v>802</v>
      </c>
      <c r="B66" s="10" t="s">
        <v>913</v>
      </c>
      <c r="C66" s="6" t="str">
        <f>IFERROR(VLOOKUP(B66,Rankings!A:B,2,FALSE),"")</f>
        <v>UNLIKELY</v>
      </c>
      <c r="D66" s="6"/>
      <c r="E66" s="6">
        <v>0.0</v>
      </c>
      <c r="F66" s="4" t="str">
        <f>IFERROR(__xludf.DUMMYFUNCTION("SPLIT(I66, "","")"),"Gastrointestinal Disorders")</f>
        <v>Gastrointestinal Disorders</v>
      </c>
      <c r="G66" s="4"/>
      <c r="H66" s="4"/>
      <c r="I66" s="4" t="s">
        <v>266</v>
      </c>
      <c r="J66" s="4"/>
      <c r="K66" s="4">
        <v>0.0</v>
      </c>
      <c r="L66" s="7" t="str">
        <f>IFERROR(VLOOKUP(B66,'Conditions Treated'!A:B,2,FALSE),"")</f>
        <v>Bowel cleansing</v>
      </c>
      <c r="M66" s="10" t="s">
        <v>914</v>
      </c>
    </row>
    <row r="67">
      <c r="A67" s="4" t="s">
        <v>802</v>
      </c>
      <c r="B67" s="10" t="s">
        <v>915</v>
      </c>
      <c r="C67" s="6" t="str">
        <f>IFERROR(VLOOKUP(B67,Rankings!A:B,2,FALSE),"")</f>
        <v>LIKELY</v>
      </c>
      <c r="D67" s="6"/>
      <c r="E67" s="6">
        <v>0.0</v>
      </c>
      <c r="F67" s="4" t="str">
        <f>IFERROR(__xludf.DUMMYFUNCTION("SPLIT(I67, "","")"),"Psychiatric Disorders")</f>
        <v>Psychiatric Disorders</v>
      </c>
      <c r="G67" s="4"/>
      <c r="H67" s="4"/>
      <c r="I67" s="4" t="s">
        <v>156</v>
      </c>
      <c r="J67" s="4"/>
      <c r="K67" s="4">
        <v>0.0</v>
      </c>
      <c r="L67" s="7" t="str">
        <f>IFERROR(VLOOKUP(B67,'Conditions Treated'!A:B,2,FALSE),"")</f>
        <v>Schizophrenia, Bipolar manic or mixed episodes, Acute agitation in schizophrenic patients</v>
      </c>
      <c r="M67" s="10" t="s">
        <v>916</v>
      </c>
    </row>
    <row r="68">
      <c r="A68" s="4" t="s">
        <v>802</v>
      </c>
      <c r="B68" s="10" t="s">
        <v>253</v>
      </c>
      <c r="C68" s="6" t="str">
        <f>IFERROR(VLOOKUP(B68,Rankings!A:B,2,FALSE),"")</f>
        <v>HIGHLY LIKELY</v>
      </c>
      <c r="D68" s="6"/>
      <c r="E68" s="6">
        <v>0.0</v>
      </c>
      <c r="F68" s="4" t="str">
        <f>IFERROR(__xludf.DUMMYFUNCTION("SPLIT(I68, "","")"),"Autoimmune Disorders")</f>
        <v>Autoimmune Disorders</v>
      </c>
      <c r="G68" s="4"/>
      <c r="H68" s="4"/>
      <c r="I68" s="4" t="s">
        <v>52</v>
      </c>
      <c r="J68" s="4"/>
      <c r="K68" s="4">
        <v>0.0</v>
      </c>
      <c r="L68" s="7" t="str">
        <f>IFERROR(VLOOKUP(B68,'Conditions Treated'!A:B,2,FALSE),"")</f>
        <v>Relapsing forms of multiple sclerosis</v>
      </c>
      <c r="M68" s="10" t="s">
        <v>254</v>
      </c>
    </row>
    <row r="69">
      <c r="A69" s="4" t="s">
        <v>802</v>
      </c>
      <c r="B69" s="10" t="s">
        <v>917</v>
      </c>
      <c r="C69" s="6" t="str">
        <f>IFERROR(VLOOKUP(B69,Rankings!A:B,2,FALSE),"")</f>
        <v>LIKELY</v>
      </c>
      <c r="D69" s="6"/>
      <c r="E69" s="6">
        <v>0.0</v>
      </c>
      <c r="F69" s="4" t="str">
        <f>IFERROR(__xludf.DUMMYFUNCTION("SPLIT(I69, "","")"),"Endocrine Disorders")</f>
        <v>Endocrine Disorders</v>
      </c>
      <c r="G69" s="4"/>
      <c r="H69" s="4"/>
      <c r="I69" s="4" t="s">
        <v>211</v>
      </c>
      <c r="J69" s="4"/>
      <c r="K69" s="4">
        <v>0.0</v>
      </c>
      <c r="L69" s="7" t="str">
        <f>IFERROR(VLOOKUP(B69,'Conditions Treated'!A:B,2,FALSE),"")</f>
        <v>Type 2 diabetes mellitus</v>
      </c>
      <c r="M69" s="10" t="s">
        <v>918</v>
      </c>
    </row>
    <row r="70">
      <c r="A70" s="4" t="s">
        <v>802</v>
      </c>
      <c r="B70" s="10" t="s">
        <v>265</v>
      </c>
      <c r="C70" s="6" t="str">
        <f>IFERROR(VLOOKUP(B70,Rankings!A:B,2,FALSE),"")</f>
        <v>UNLIKELY</v>
      </c>
      <c r="D70" s="6"/>
      <c r="E70" s="6">
        <v>0.0</v>
      </c>
      <c r="F70" s="4" t="str">
        <f>IFERROR(__xludf.DUMMYFUNCTION("SPLIT(I70, "","")"),"Gastrointestinal Disorders")</f>
        <v>Gastrointestinal Disorders</v>
      </c>
      <c r="G70" s="4"/>
      <c r="H70" s="4"/>
      <c r="I70" s="4" t="s">
        <v>266</v>
      </c>
      <c r="J70" s="4"/>
      <c r="K70" s="4">
        <v>0.0</v>
      </c>
      <c r="L70" s="7" t="str">
        <f>IFERROR(VLOOKUP(B70,'Conditions Treated'!A:B,2,FALSE),"")</f>
        <v>Bowel cleansing</v>
      </c>
      <c r="M70" s="10" t="s">
        <v>267</v>
      </c>
    </row>
    <row r="71">
      <c r="A71" s="4" t="s">
        <v>802</v>
      </c>
      <c r="B71" s="10" t="s">
        <v>919</v>
      </c>
      <c r="C71" s="6" t="str">
        <f>IFERROR(VLOOKUP(B71,Rankings!A:B,2,FALSE),"")</f>
        <v>HIGHLY LIKELY</v>
      </c>
      <c r="D71" s="6"/>
      <c r="E71" s="6">
        <v>0.0</v>
      </c>
      <c r="F71" s="4" t="str">
        <f>IFERROR(__xludf.DUMMYFUNCTION("SPLIT(I71, "","")"),"Endocrine Disorders")</f>
        <v>Endocrine Disorders</v>
      </c>
      <c r="G71" s="4"/>
      <c r="H71" s="4"/>
      <c r="I71" s="4" t="s">
        <v>211</v>
      </c>
      <c r="J71" s="4"/>
      <c r="K71" s="4">
        <v>0.0</v>
      </c>
      <c r="L71" s="7" t="str">
        <f>IFERROR(VLOOKUP(B71,'Conditions Treated'!A:B,2,FALSE),"")</f>
        <v>Induction of ovulation and pregnancy, Development of multiple follicles</v>
      </c>
      <c r="M71" s="10" t="s">
        <v>920</v>
      </c>
    </row>
    <row r="72">
      <c r="A72" s="4" t="s">
        <v>802</v>
      </c>
      <c r="B72" s="10" t="s">
        <v>921</v>
      </c>
      <c r="C72" s="6" t="str">
        <f>IFERROR(VLOOKUP(B72,Rankings!A:B,2,FALSE),"")</f>
        <v>HIGHLY LIKELY</v>
      </c>
      <c r="D72" s="6"/>
      <c r="E72" s="6">
        <v>0.0</v>
      </c>
      <c r="F72" s="4" t="str">
        <f>IFERROR(__xludf.DUMMYFUNCTION("SPLIT(I72, "","")"),"Endocrine Disorders")</f>
        <v>Endocrine Disorders</v>
      </c>
      <c r="G72" s="4"/>
      <c r="H72" s="4"/>
      <c r="I72" s="4" t="s">
        <v>211</v>
      </c>
      <c r="J72" s="4"/>
      <c r="K72" s="4">
        <v>0.0</v>
      </c>
      <c r="L72" s="7" t="str">
        <f>IFERROR(VLOOKUP(B72,'Conditions Treated'!A:B,2,FALSE),"")</f>
        <v>Induction of ovulation and pregnancy, Development of multiple follicles</v>
      </c>
      <c r="M72" s="10" t="s">
        <v>920</v>
      </c>
    </row>
    <row r="73">
      <c r="A73" s="4" t="s">
        <v>802</v>
      </c>
      <c r="B73" s="10" t="s">
        <v>922</v>
      </c>
      <c r="C73" s="6" t="str">
        <f>IFERROR(VLOOKUP(B73,Rankings!A:B,2,FALSE),"")</f>
        <v>HIGHLY LIKELY</v>
      </c>
      <c r="D73" s="6"/>
      <c r="E73" s="6">
        <v>0.0</v>
      </c>
      <c r="F73" s="4" t="str">
        <f>IFERROR(__xludf.DUMMYFUNCTION("SPLIT(I73, "","")"),"Endocrine Disorders")</f>
        <v>Endocrine Disorders</v>
      </c>
      <c r="G73" s="4"/>
      <c r="H73" s="4"/>
      <c r="I73" s="4" t="s">
        <v>211</v>
      </c>
      <c r="J73" s="4"/>
      <c r="K73" s="4">
        <v>0.0</v>
      </c>
      <c r="L73" s="7" t="str">
        <f>IFERROR(VLOOKUP(B73,'Conditions Treated'!A:B,2,FALSE),"")</f>
        <v>Induction of ovulation and pregnancy, Development of multiple follicles</v>
      </c>
      <c r="M73" s="10" t="s">
        <v>923</v>
      </c>
    </row>
    <row r="74">
      <c r="A74" s="4" t="s">
        <v>802</v>
      </c>
      <c r="B74" s="10" t="s">
        <v>924</v>
      </c>
      <c r="C74" s="6" t="str">
        <f>IFERROR(VLOOKUP(B74,Rankings!A:B,2,FALSE),"")</f>
        <v>HIGHLY LIKELY</v>
      </c>
      <c r="D74" s="6"/>
      <c r="E74" s="6">
        <v>0.0</v>
      </c>
      <c r="F74" s="4" t="str">
        <f>IFERROR(__xludf.DUMMYFUNCTION("SPLIT(I74, "","")"),"Hematological Disorders")</f>
        <v>Hematological Disorders</v>
      </c>
      <c r="G74" s="4"/>
      <c r="H74" s="4"/>
      <c r="I74" s="4" t="s">
        <v>14</v>
      </c>
      <c r="J74" s="4"/>
      <c r="K74" s="4">
        <v>0.0</v>
      </c>
      <c r="L74" s="7" t="str">
        <f>IFERROR(VLOOKUP(B74,'Conditions Treated'!A:B,2,FALSE),"")</f>
        <v>Severe neutropenia</v>
      </c>
      <c r="M74" s="10" t="s">
        <v>925</v>
      </c>
    </row>
    <row r="75">
      <c r="A75" s="4" t="s">
        <v>802</v>
      </c>
      <c r="B75" s="4" t="s">
        <v>273</v>
      </c>
      <c r="C75" s="4" t="s">
        <v>47</v>
      </c>
      <c r="D75" s="4"/>
      <c r="E75" s="7">
        <v>0.0</v>
      </c>
      <c r="F75" s="4" t="str">
        <f>IFERROR(__xludf.DUMMYFUNCTION("SPLIT(I75, "","")"),"Infectious Diseases - HCV")</f>
        <v>Infectious Diseases - HCV</v>
      </c>
      <c r="G75" s="4"/>
      <c r="H75" s="4"/>
      <c r="I75" s="4" t="s">
        <v>190</v>
      </c>
      <c r="J75" s="4"/>
      <c r="K75" s="4">
        <v>0.0</v>
      </c>
      <c r="L75" s="4" t="s">
        <v>274</v>
      </c>
      <c r="M75" s="10" t="s">
        <v>275</v>
      </c>
    </row>
    <row r="76">
      <c r="A76" s="4" t="s">
        <v>802</v>
      </c>
      <c r="B76" s="10" t="s">
        <v>285</v>
      </c>
      <c r="C76" s="6" t="str">
        <f>IFERROR(VLOOKUP(B76,Rankings!A:B,2,FALSE),"")</f>
        <v>HIGHLY LIKELY</v>
      </c>
      <c r="D76" s="6"/>
      <c r="E76" s="6">
        <v>0.0</v>
      </c>
      <c r="F76" s="4" t="str">
        <f>IFERROR(__xludf.DUMMYFUNCTION("SPLIT(I76, "","")"),"Immunodeficiency Disorders")</f>
        <v>Immunodeficiency Disorders</v>
      </c>
      <c r="G76" s="4"/>
      <c r="H76" s="4"/>
      <c r="I76" s="4" t="s">
        <v>68</v>
      </c>
      <c r="J76" s="4"/>
      <c r="K76" s="4">
        <v>0.0</v>
      </c>
      <c r="L76" s="7" t="str">
        <f>IFERROR(VLOOKUP(B76,'Conditions Treated'!A:B,2,FALSE),"")</f>
        <v>Primary immunodeficiency</v>
      </c>
      <c r="M76" s="10" t="s">
        <v>286</v>
      </c>
    </row>
    <row r="77">
      <c r="A77" s="4" t="s">
        <v>802</v>
      </c>
      <c r="B77" s="10" t="s">
        <v>287</v>
      </c>
      <c r="C77" s="6" t="str">
        <f>IFERROR(VLOOKUP(B77,Rankings!A:B,2,FALSE),"")</f>
        <v>LIKELY</v>
      </c>
      <c r="D77" s="6"/>
      <c r="E77" s="6">
        <v>0.0</v>
      </c>
      <c r="F77" s="4" t="str">
        <f>IFERROR(__xludf.DUMMYFUNCTION("SPLIT(I77, "","")"),"Autoimmune Disorders")</f>
        <v>Autoimmune Disorders</v>
      </c>
      <c r="G77" s="4"/>
      <c r="H77" s="4"/>
      <c r="I77" s="4" t="s">
        <v>52</v>
      </c>
      <c r="J77" s="4"/>
      <c r="K77" s="4">
        <v>0.0</v>
      </c>
      <c r="L77" s="7" t="str">
        <f>IFERROR(VLOOKUP(B77,'Conditions Treated'!A:B,2,FALSE),"")</f>
        <v>Rheumatoid Arthritis, Juvenile Idiopathic Arthritis, Psoriatic Arthritis, Ankylosing Spondylitis, Crohn's Disease, Ulcerative Colitis, Plaque Psoriasis, Hidradenitis Suppurativa, Uveitis</v>
      </c>
      <c r="M77" s="10" t="s">
        <v>288</v>
      </c>
    </row>
    <row r="78">
      <c r="A78" s="4" t="s">
        <v>802</v>
      </c>
      <c r="B78" s="10" t="s">
        <v>321</v>
      </c>
      <c r="C78" s="6" t="str">
        <f>IFERROR(VLOOKUP(B78,Rankings!A:B,2,FALSE),"")</f>
        <v>HIGHLY LIKELY</v>
      </c>
      <c r="D78" s="6"/>
      <c r="E78" s="6">
        <v>0.0</v>
      </c>
      <c r="F78" s="4" t="str">
        <f>IFERROR(__xludf.DUMMYFUNCTION("SPLIT(I78, "","")"),"Cancer")</f>
        <v>Cancer</v>
      </c>
      <c r="G78" s="4"/>
      <c r="H78" s="4"/>
      <c r="I78" s="4" t="s">
        <v>17</v>
      </c>
      <c r="J78" s="4"/>
      <c r="K78" s="4">
        <v>0.0</v>
      </c>
      <c r="L78" s="7" t="str">
        <f>IFERROR(VLOOKUP(B78,'Conditions Treated'!A:B,2,FALSE),"")</f>
        <v>Advanced renal cell carcinoma</v>
      </c>
      <c r="M78" s="10" t="s">
        <v>322</v>
      </c>
    </row>
    <row r="79">
      <c r="A79" s="4" t="s">
        <v>802</v>
      </c>
      <c r="B79" s="10" t="s">
        <v>926</v>
      </c>
      <c r="C79" s="6" t="str">
        <f>IFERROR(VLOOKUP(B79,Rankings!A:B,2,FALSE),"")</f>
        <v>HIGHLY LIKELY</v>
      </c>
      <c r="D79" s="6"/>
      <c r="E79" s="6">
        <v>0.0</v>
      </c>
      <c r="F79" s="4" t="str">
        <f>IFERROR(__xludf.DUMMYFUNCTION("SPLIT(I79, "","")"),"Psychiatric Disorders")</f>
        <v>Psychiatric Disorders</v>
      </c>
      <c r="G79" s="4"/>
      <c r="H79" s="4"/>
      <c r="I79" s="4" t="s">
        <v>156</v>
      </c>
      <c r="J79" s="4"/>
      <c r="K79" s="4">
        <v>0.0</v>
      </c>
      <c r="L79" s="7" t="str">
        <f>IFERROR(VLOOKUP(B79,'Conditions Treated'!A:B,2,FALSE),"")</f>
        <v>Schizophrenia, Schizoaffective disorder</v>
      </c>
      <c r="M79" s="10" t="s">
        <v>927</v>
      </c>
    </row>
    <row r="80">
      <c r="A80" s="4" t="s">
        <v>802</v>
      </c>
      <c r="B80" s="4" t="s">
        <v>928</v>
      </c>
      <c r="C80" s="4" t="s">
        <v>47</v>
      </c>
      <c r="D80" s="4"/>
      <c r="E80" s="7">
        <v>0.0</v>
      </c>
      <c r="F80" s="4" t="str">
        <f>IFERROR(__xludf.DUMMYFUNCTION("SPLIT(I80, "","")"),"Infectious Diseases - HIV")</f>
        <v>Infectious Diseases - HIV</v>
      </c>
      <c r="G80" s="4"/>
      <c r="H80" s="4"/>
      <c r="I80" s="4" t="s">
        <v>48</v>
      </c>
      <c r="J80" s="4"/>
      <c r="K80" s="4">
        <v>0.0</v>
      </c>
      <c r="L80" s="4" t="s">
        <v>251</v>
      </c>
      <c r="M80" s="10" t="s">
        <v>929</v>
      </c>
    </row>
    <row r="81">
      <c r="A81" s="4" t="s">
        <v>802</v>
      </c>
      <c r="B81" s="10" t="s">
        <v>930</v>
      </c>
      <c r="C81" s="6" t="str">
        <f>IFERROR(VLOOKUP(B81,Rankings!A:B,2,FALSE),"")</f>
        <v>UNLIKELY</v>
      </c>
      <c r="D81" s="6"/>
      <c r="E81" s="6">
        <v>0.0</v>
      </c>
      <c r="F81" s="4" t="str">
        <f>IFERROR(__xludf.DUMMYFUNCTION("SPLIT(I81, "","")"),"Cardiovascular Disorders")</f>
        <v>Cardiovascular Disorders</v>
      </c>
      <c r="G81" s="4"/>
      <c r="H81" s="4"/>
      <c r="I81" s="4" t="s">
        <v>20</v>
      </c>
      <c r="J81" s="4"/>
      <c r="K81" s="4">
        <v>0.0</v>
      </c>
      <c r="L81" s="7" t="str">
        <f>IFERROR(VLOOKUP(B81,'Conditions Treated'!A:B,2,FALSE),"")</f>
        <v>Angina pectoris</v>
      </c>
      <c r="M81" s="10" t="s">
        <v>931</v>
      </c>
    </row>
    <row r="82">
      <c r="A82" s="4" t="s">
        <v>802</v>
      </c>
      <c r="B82" s="10" t="s">
        <v>932</v>
      </c>
      <c r="C82" s="6" t="str">
        <f>IFERROR(VLOOKUP(B82,Rankings!A:B,2,FALSE),"")</f>
        <v>HIGHLY LIKELY</v>
      </c>
      <c r="D82" s="6"/>
      <c r="E82" s="6">
        <v>0.0</v>
      </c>
      <c r="F82" s="4" t="str">
        <f>IFERROR(__xludf.DUMMYFUNCTION("SPLIT(I82, "","")"),"Cancer")</f>
        <v>Cancer</v>
      </c>
      <c r="G82" s="4"/>
      <c r="H82" s="4"/>
      <c r="I82" s="4" t="s">
        <v>17</v>
      </c>
      <c r="J82" s="4"/>
      <c r="K82" s="4">
        <v>0.0</v>
      </c>
      <c r="L82" s="7" t="str">
        <f>IFERROR(VLOOKUP(B82,'Conditions Treated'!A:B,2,FALSE),"")</f>
        <v>Metastatic castration-resistant prostate cancer</v>
      </c>
      <c r="M82" s="10" t="s">
        <v>933</v>
      </c>
    </row>
    <row r="83">
      <c r="A83" s="4" t="s">
        <v>802</v>
      </c>
      <c r="B83" s="10" t="s">
        <v>342</v>
      </c>
      <c r="C83" s="6" t="str">
        <f>IFERROR(VLOOKUP(B83,Rankings!A:B,2,FALSE),"")</f>
        <v>HIGHLY LIKELY</v>
      </c>
      <c r="D83" s="6"/>
      <c r="E83" s="6">
        <v>0.0</v>
      </c>
      <c r="F83" s="4" t="str">
        <f>IFERROR(__xludf.DUMMYFUNCTION("SPLIT(I83, "","")"),"Neurological Disorders")</f>
        <v>Neurological Disorders</v>
      </c>
      <c r="G83" s="4"/>
      <c r="H83" s="4"/>
      <c r="I83" s="4" t="s">
        <v>57</v>
      </c>
      <c r="J83" s="4"/>
      <c r="K83" s="4">
        <v>0.0</v>
      </c>
      <c r="L83" s="7" t="str">
        <f>IFERROR(VLOOKUP(B83,'Conditions Treated'!A:B,2,FALSE),"")</f>
        <v>Primary hyperkalemic periodic paralysis, Primary hypokalemic periodic paralysis</v>
      </c>
      <c r="M83" s="10" t="s">
        <v>343</v>
      </c>
    </row>
    <row r="84">
      <c r="A84" s="4" t="s">
        <v>802</v>
      </c>
      <c r="B84" s="10" t="s">
        <v>934</v>
      </c>
      <c r="C84" s="6" t="str">
        <f>IFERROR(VLOOKUP(B84,Rankings!A:B,2,FALSE),"")</f>
        <v>LIKELY</v>
      </c>
      <c r="D84" s="6"/>
      <c r="E84" s="6">
        <v>0.0</v>
      </c>
      <c r="F84" s="4" t="str">
        <f>IFERROR(__xludf.DUMMYFUNCTION("SPLIT(I84, "","")"),"Autoimmune Disorders")</f>
        <v>Autoimmune Disorders</v>
      </c>
      <c r="G84" s="4"/>
      <c r="H84" s="4"/>
      <c r="I84" s="4" t="s">
        <v>52</v>
      </c>
      <c r="J84" s="4"/>
      <c r="K84" s="4">
        <v>0.0</v>
      </c>
      <c r="L84" s="7" t="str">
        <f>IFERROR(VLOOKUP(B84,'Conditions Treated'!A:B,2,FALSE),"")</f>
        <v>Active Rheumatoid Arthritis, Cryopyrin-Associated Periodic Syndromes, Deficiency of Interleukin-1 Receptor Antagonist</v>
      </c>
      <c r="M84" s="10" t="s">
        <v>935</v>
      </c>
    </row>
    <row r="85">
      <c r="A85" s="4" t="s">
        <v>802</v>
      </c>
      <c r="B85" s="10" t="s">
        <v>936</v>
      </c>
      <c r="C85" s="6" t="str">
        <f>IFERROR(VLOOKUP(B85,Rankings!A:B,2,FALSE),"")</f>
        <v>HIGHLY LIKELY</v>
      </c>
      <c r="D85" s="6"/>
      <c r="E85" s="6">
        <v>0.0</v>
      </c>
      <c r="F85" s="4" t="str">
        <f>IFERROR(__xludf.DUMMYFUNCTION("SPLIT(I85, "","")"),"Hematological Disorders")</f>
        <v>Hematological Disorders</v>
      </c>
      <c r="G85" s="4"/>
      <c r="H85" s="4"/>
      <c r="I85" s="4" t="s">
        <v>14</v>
      </c>
      <c r="J85" s="4"/>
      <c r="K85" s="4">
        <v>0.0</v>
      </c>
      <c r="L85" s="7" t="str">
        <f>IFERROR(VLOOKUP(B85,'Conditions Treated'!A:B,2,FALSE),"")</f>
        <v>Hemophilia A</v>
      </c>
      <c r="M85" s="10" t="s">
        <v>937</v>
      </c>
    </row>
    <row r="86">
      <c r="A86" s="4" t="s">
        <v>802</v>
      </c>
      <c r="B86" s="10" t="s">
        <v>938</v>
      </c>
      <c r="C86" s="6" t="str">
        <f>IFERROR(VLOOKUP(B86,Rankings!A:B,2,FALSE),"")</f>
        <v>LIKELY</v>
      </c>
      <c r="D86" s="6"/>
      <c r="E86" s="6">
        <v>0.0</v>
      </c>
      <c r="F86" s="4" t="str">
        <f>IFERROR(__xludf.DUMMYFUNCTION("SPLIT(I86, "","")"),"Neurological Disorders")</f>
        <v>Neurological Disorders</v>
      </c>
      <c r="G86" s="4" t="str">
        <f>IFERROR(__xludf.DUMMYFUNCTION("""COMPUTED_VALUE""")," Psychiatric Disorders")</f>
        <v> Psychiatric Disorders</v>
      </c>
      <c r="H86" s="4"/>
      <c r="I86" s="4" t="s">
        <v>939</v>
      </c>
      <c r="J86" s="4"/>
      <c r="K86" s="4">
        <v>0.0</v>
      </c>
      <c r="L86" s="7" t="str">
        <f>IFERROR(VLOOKUP(B86,'Conditions Treated'!A:B,2,FALSE),"")</f>
        <v>Epilepsy, Bipolar Disorder</v>
      </c>
      <c r="M86" s="10" t="s">
        <v>940</v>
      </c>
    </row>
    <row r="87">
      <c r="A87" s="4" t="s">
        <v>802</v>
      </c>
      <c r="B87" s="10" t="s">
        <v>941</v>
      </c>
      <c r="C87" s="6" t="str">
        <f>IFERROR(VLOOKUP(B87,Rankings!A:B,2,FALSE),"")</f>
        <v>LIKELY</v>
      </c>
      <c r="D87" s="6"/>
      <c r="E87" s="6">
        <v>0.0</v>
      </c>
      <c r="F87" s="4" t="str">
        <f>IFERROR(__xludf.DUMMYFUNCTION("SPLIT(I87, "","")"),"Neurological Disorders")</f>
        <v>Neurological Disorders</v>
      </c>
      <c r="G87" s="4" t="str">
        <f>IFERROR(__xludf.DUMMYFUNCTION("""COMPUTED_VALUE""")," Psychiatric Disorders")</f>
        <v> Psychiatric Disorders</v>
      </c>
      <c r="H87" s="4"/>
      <c r="I87" s="4" t="s">
        <v>939</v>
      </c>
      <c r="J87" s="4"/>
      <c r="K87" s="4">
        <v>0.0</v>
      </c>
      <c r="L87" s="7" t="str">
        <f>IFERROR(VLOOKUP(B87,'Conditions Treated'!A:B,2,FALSE),"")</f>
        <v>Epilepsy, Bipolar Disorder</v>
      </c>
      <c r="M87" s="10" t="s">
        <v>942</v>
      </c>
    </row>
    <row r="88">
      <c r="A88" s="4" t="s">
        <v>802</v>
      </c>
      <c r="B88" s="10" t="s">
        <v>943</v>
      </c>
      <c r="C88" s="6" t="str">
        <f>IFERROR(VLOOKUP(B88,Rankings!A:B,2,FALSE),"")</f>
        <v>LIKELY</v>
      </c>
      <c r="D88" s="6"/>
      <c r="E88" s="6">
        <v>0.0</v>
      </c>
      <c r="F88" s="4" t="str">
        <f>IFERROR(__xludf.DUMMYFUNCTION("SPLIT(I88, "","")"),"Neurological Disorders")</f>
        <v>Neurological Disorders</v>
      </c>
      <c r="G88" s="4"/>
      <c r="H88" s="4"/>
      <c r="I88" s="4" t="s">
        <v>57</v>
      </c>
      <c r="J88" s="4"/>
      <c r="K88" s="4">
        <v>0.0</v>
      </c>
      <c r="L88" s="7" t="str">
        <f>IFERROR(VLOOKUP(B88,'Conditions Treated'!A:B,2,FALSE),"")</f>
        <v>Epilepsy</v>
      </c>
      <c r="M88" s="10" t="s">
        <v>944</v>
      </c>
    </row>
    <row r="89">
      <c r="A89" s="4" t="s">
        <v>802</v>
      </c>
      <c r="B89" s="10" t="s">
        <v>945</v>
      </c>
      <c r="C89" s="6" t="str">
        <f>IFERROR(VLOOKUP(B89,Rankings!A:B,2,FALSE),"")</f>
        <v>HIGHLY LIKELY</v>
      </c>
      <c r="D89" s="6"/>
      <c r="E89" s="6">
        <v>0.0</v>
      </c>
      <c r="F89" s="4" t="str">
        <f>IFERROR(__xludf.DUMMYFUNCTION("SPLIT(I89, "","")"),"Autoimmune Disorders")</f>
        <v>Autoimmune Disorders</v>
      </c>
      <c r="G89" s="4"/>
      <c r="H89" s="4"/>
      <c r="I89" s="4" t="s">
        <v>52</v>
      </c>
      <c r="J89" s="4"/>
      <c r="K89" s="4">
        <v>0.0</v>
      </c>
      <c r="L89" s="7" t="str">
        <f>IFERROR(VLOOKUP(B89,'Conditions Treated'!A:B,2,FALSE),"")</f>
        <v>Relapsing forms of multiple sclerosis</v>
      </c>
      <c r="M89" s="10" t="s">
        <v>946</v>
      </c>
    </row>
    <row r="90">
      <c r="A90" s="4" t="s">
        <v>802</v>
      </c>
      <c r="B90" s="10" t="s">
        <v>365</v>
      </c>
      <c r="C90" s="6" t="str">
        <f>IFERROR(VLOOKUP(B90,Rankings!A:B,2,FALSE),"")</f>
        <v>HIGHLY LIKELY</v>
      </c>
      <c r="D90" s="6"/>
      <c r="E90" s="6">
        <v>0.0</v>
      </c>
      <c r="F90" s="4" t="str">
        <f>IFERROR(__xludf.DUMMYFUNCTION("SPLIT(I90, "","")"),"Cancer")</f>
        <v>Cancer</v>
      </c>
      <c r="G90" s="4"/>
      <c r="H90" s="4"/>
      <c r="I90" s="4" t="s">
        <v>17</v>
      </c>
      <c r="J90" s="4"/>
      <c r="K90" s="4">
        <v>0.0</v>
      </c>
      <c r="L90" s="7" t="str">
        <f>IFERROR(VLOOKUP(B90,'Conditions Treated'!A:B,2,FALSE),"")</f>
        <v>Differentiated Thyroid Cancer, Renal Cell Carcinoma, Hepatocellular Carcinoma, Endometrial Carcinoma</v>
      </c>
      <c r="M90" s="10" t="s">
        <v>366</v>
      </c>
    </row>
    <row r="91">
      <c r="A91" s="4" t="s">
        <v>802</v>
      </c>
      <c r="B91" s="10" t="s">
        <v>947</v>
      </c>
      <c r="C91" s="6" t="str">
        <f>IFERROR(VLOOKUP(B91,Rankings!A:B,2,FALSE),"")</f>
        <v>UNLIKELY</v>
      </c>
      <c r="D91" s="6"/>
      <c r="E91" s="6">
        <v>0.0</v>
      </c>
      <c r="F91" s="4" t="str">
        <f>IFERROR(__xludf.DUMMYFUNCTION("SPLIT(I91, "","")"),"Gastrointestinal Disorders")</f>
        <v>Gastrointestinal Disorders</v>
      </c>
      <c r="G91" s="4"/>
      <c r="H91" s="4"/>
      <c r="I91" s="4" t="s">
        <v>266</v>
      </c>
      <c r="J91" s="4"/>
      <c r="K91" s="4">
        <v>0.0</v>
      </c>
      <c r="L91" s="7" t="str">
        <f>IFERROR(VLOOKUP(B91,'Conditions Treated'!A:B,2,FALSE),"")</f>
        <v>Gastrointestinal disorders, Peptic ulcer, Irritable bowel syndrome, Acute enterocolitis</v>
      </c>
      <c r="M91" s="10" t="s">
        <v>948</v>
      </c>
    </row>
    <row r="92">
      <c r="A92" s="4" t="s">
        <v>802</v>
      </c>
      <c r="B92" s="10" t="s">
        <v>949</v>
      </c>
      <c r="C92" s="6" t="str">
        <f>IFERROR(VLOOKUP(B92,Rankings!A:B,2,FALSE),"")</f>
        <v>LIKELY</v>
      </c>
      <c r="D92" s="6"/>
      <c r="E92" s="6">
        <v>0.0</v>
      </c>
      <c r="F92" s="4" t="str">
        <f>IFERROR(__xludf.DUMMYFUNCTION("SPLIT(I92, "","")"),"Pain Management")</f>
        <v>Pain Management</v>
      </c>
      <c r="G92" s="4"/>
      <c r="H92" s="4"/>
      <c r="I92" s="4" t="s">
        <v>246</v>
      </c>
      <c r="J92" s="4"/>
      <c r="K92" s="4">
        <v>0.0</v>
      </c>
      <c r="L92" s="7" t="str">
        <f>IFERROR(VLOOKUP(B92,'Conditions Treated'!A:B,2,FALSE),"")</f>
        <v>Post-herpetic neuralgia</v>
      </c>
      <c r="M92" s="10" t="s">
        <v>950</v>
      </c>
    </row>
    <row r="93">
      <c r="A93" s="4" t="s">
        <v>802</v>
      </c>
      <c r="B93" s="10" t="s">
        <v>951</v>
      </c>
      <c r="C93" s="6" t="str">
        <f>IFERROR(VLOOKUP(B93,Rankings!A:B,2,FALSE),"")</f>
        <v>LIKELY</v>
      </c>
      <c r="D93" s="6"/>
      <c r="E93" s="6">
        <v>0.0</v>
      </c>
      <c r="F93" s="4" t="str">
        <f>IFERROR(__xludf.DUMMYFUNCTION("SPLIT(I93, "","")"),"Neurological Disorders")</f>
        <v>Neurological Disorders</v>
      </c>
      <c r="G93" s="4"/>
      <c r="H93" s="4"/>
      <c r="I93" s="4" t="s">
        <v>57</v>
      </c>
      <c r="J93" s="4"/>
      <c r="K93" s="4">
        <v>0.0</v>
      </c>
      <c r="L93" s="7" t="str">
        <f>IFERROR(VLOOKUP(B93,'Conditions Treated'!A:B,2,FALSE),"")</f>
        <v>Parkinson’s disease</v>
      </c>
      <c r="M93" s="10" t="s">
        <v>952</v>
      </c>
    </row>
    <row r="94">
      <c r="A94" s="4" t="s">
        <v>802</v>
      </c>
      <c r="B94" s="10" t="s">
        <v>953</v>
      </c>
      <c r="C94" s="6" t="str">
        <f>IFERROR(VLOOKUP(B94,Rankings!A:B,2,FALSE),"")</f>
        <v>LIKELY</v>
      </c>
      <c r="D94" s="6"/>
      <c r="E94" s="6">
        <v>0.0</v>
      </c>
      <c r="F94" s="4" t="str">
        <f>IFERROR(__xludf.DUMMYFUNCTION("SPLIT(I94, "","")"),"Cardiovascular Disorders")</f>
        <v>Cardiovascular Disorders</v>
      </c>
      <c r="G94" s="4"/>
      <c r="H94" s="4"/>
      <c r="I94" s="4" t="s">
        <v>20</v>
      </c>
      <c r="J94" s="4"/>
      <c r="K94" s="4">
        <v>0.0</v>
      </c>
      <c r="L94" s="7" t="str">
        <f>IFERROR(VLOOKUP(B94,'Conditions Treated'!A:B,2,FALSE),"")</f>
        <v>Severe hypertriglyceridemia</v>
      </c>
      <c r="M94" s="10" t="s">
        <v>954</v>
      </c>
    </row>
    <row r="95">
      <c r="A95" s="4" t="s">
        <v>802</v>
      </c>
      <c r="B95" s="10" t="s">
        <v>955</v>
      </c>
      <c r="C95" s="6" t="str">
        <f>IFERROR(VLOOKUP(B95,Rankings!A:B,2,FALSE),"")</f>
        <v>LIKELY</v>
      </c>
      <c r="D95" s="6"/>
      <c r="E95" s="6">
        <v>0.0</v>
      </c>
      <c r="F95" s="4" t="str">
        <f>IFERROR(__xludf.DUMMYFUNCTION("SPLIT(I95, "","")"),"Sleep Disorders")</f>
        <v>Sleep Disorders</v>
      </c>
      <c r="G95" s="4"/>
      <c r="H95" s="4"/>
      <c r="I95" s="4" t="s">
        <v>691</v>
      </c>
      <c r="J95" s="4"/>
      <c r="K95" s="4">
        <v>0.0</v>
      </c>
      <c r="L95" s="7" t="str">
        <f>IFERROR(VLOOKUP(B95,'Conditions Treated'!A:B,2,FALSE),"")</f>
        <v>Insomnia</v>
      </c>
      <c r="M95" s="10" t="s">
        <v>956</v>
      </c>
    </row>
    <row r="96">
      <c r="A96" s="4" t="s">
        <v>802</v>
      </c>
      <c r="B96" s="10" t="s">
        <v>957</v>
      </c>
      <c r="C96" s="6" t="str">
        <f>IFERROR(VLOOKUP(B96,Rankings!A:B,2,FALSE),"")</f>
        <v>LIKELY</v>
      </c>
      <c r="D96" s="6"/>
      <c r="E96" s="6">
        <v>0.0</v>
      </c>
      <c r="F96" s="4" t="str">
        <f>IFERROR(__xludf.DUMMYFUNCTION("SPLIT(I96, "","")"),"Neurological Disorders")</f>
        <v>Neurological Disorders</v>
      </c>
      <c r="G96" s="4" t="str">
        <f>IFERROR(__xludf.DUMMYFUNCTION("""COMPUTED_VALUE""")," Pain Management")</f>
        <v> Pain Management</v>
      </c>
      <c r="H96" s="4"/>
      <c r="I96" s="4" t="s">
        <v>958</v>
      </c>
      <c r="J96" s="4"/>
      <c r="K96" s="4">
        <v>0.0</v>
      </c>
      <c r="L96" s="7" t="str">
        <f>IFERROR(VLOOKUP(B96,'Conditions Treated'!A:B,2,FALSE),"")</f>
        <v>Neuropathic pain, Seizures, Fibromyalgia</v>
      </c>
      <c r="M96" s="10" t="s">
        <v>959</v>
      </c>
    </row>
    <row r="97">
      <c r="A97" s="4" t="s">
        <v>802</v>
      </c>
      <c r="B97" s="10" t="s">
        <v>960</v>
      </c>
      <c r="C97" s="6" t="str">
        <f>IFERROR(VLOOKUP(B97,Rankings!A:B,2,FALSE),"")</f>
        <v>HIGHLY LIKELY</v>
      </c>
      <c r="D97" s="6"/>
      <c r="E97" s="6">
        <v>0.0</v>
      </c>
      <c r="F97" s="4" t="str">
        <f>IFERROR(__xludf.DUMMYFUNCTION("SPLIT(I97, "","")"),"Cancer")</f>
        <v>Cancer</v>
      </c>
      <c r="G97" s="4"/>
      <c r="H97" s="4"/>
      <c r="I97" s="4" t="s">
        <v>17</v>
      </c>
      <c r="J97" s="4"/>
      <c r="K97" s="4">
        <v>0.0</v>
      </c>
      <c r="L97" s="7" t="str">
        <f>IFERROR(VLOOKUP(B97,'Conditions Treated'!A:B,2,FALSE),"")</f>
        <v>Inoperable, functional or nonfunctional, adrenal cortical carcinoma</v>
      </c>
      <c r="M97" s="10" t="s">
        <v>961</v>
      </c>
    </row>
    <row r="98">
      <c r="A98" s="4" t="s">
        <v>802</v>
      </c>
      <c r="B98" s="10" t="s">
        <v>962</v>
      </c>
      <c r="C98" s="6" t="str">
        <f>IFERROR(VLOOKUP(B98,Rankings!A:B,2,FALSE),"")</f>
        <v>HIGHLY LIKELY</v>
      </c>
      <c r="D98" s="6"/>
      <c r="E98" s="6">
        <v>0.0</v>
      </c>
      <c r="F98" s="4" t="str">
        <f>IFERROR(__xludf.DUMMYFUNCTION("SPLIT(I98, "","")"),"Cancer")</f>
        <v>Cancer</v>
      </c>
      <c r="G98" s="4"/>
      <c r="H98" s="4"/>
      <c r="I98" s="4" t="s">
        <v>17</v>
      </c>
      <c r="J98" s="4"/>
      <c r="K98" s="4">
        <v>0.0</v>
      </c>
      <c r="L98" s="7" t="str">
        <f>IFERROR(VLOOKUP(B98,'Conditions Treated'!A:B,2,FALSE),"")</f>
        <v>Stage III and IV Hodgkin's disease</v>
      </c>
      <c r="M98" s="10" t="s">
        <v>963</v>
      </c>
    </row>
    <row r="99">
      <c r="A99" s="4" t="s">
        <v>802</v>
      </c>
      <c r="B99" s="10" t="s">
        <v>964</v>
      </c>
      <c r="C99" s="6" t="str">
        <f>IFERROR(VLOOKUP(B99,Rankings!A:B,2,FALSE),"")</f>
        <v>HIGHLY LIKELY</v>
      </c>
      <c r="D99" s="6"/>
      <c r="E99" s="6">
        <v>0.0</v>
      </c>
      <c r="F99" s="4" t="str">
        <f>IFERROR(__xludf.DUMMYFUNCTION("SPLIT(I99, "","")"),"Neurological Disorders")</f>
        <v>Neurological Disorders</v>
      </c>
      <c r="G99" s="4"/>
      <c r="H99" s="4"/>
      <c r="I99" s="4" t="s">
        <v>57</v>
      </c>
      <c r="J99" s="4"/>
      <c r="K99" s="4">
        <v>0.0</v>
      </c>
      <c r="L99" s="7" t="str">
        <f>IFERROR(VLOOKUP(B99,'Conditions Treated'!A:B,2,FALSE),"")</f>
        <v>Myasthenia gravis</v>
      </c>
      <c r="M99" s="10" t="s">
        <v>965</v>
      </c>
    </row>
    <row r="100">
      <c r="A100" s="4" t="s">
        <v>802</v>
      </c>
      <c r="B100" s="10" t="s">
        <v>966</v>
      </c>
      <c r="C100" s="6" t="str">
        <f>IFERROR(VLOOKUP(B100,Rankings!A:B,2,FALSE),"")</f>
        <v>HIGHLY LIKELY</v>
      </c>
      <c r="D100" s="6"/>
      <c r="E100" s="6">
        <v>0.0</v>
      </c>
      <c r="F100" s="4" t="str">
        <f>IFERROR(__xludf.DUMMYFUNCTION("SPLIT(I100, "","")"),"Endocrine Disorders")</f>
        <v>Endocrine Disorders</v>
      </c>
      <c r="G100" s="4"/>
      <c r="H100" s="4"/>
      <c r="I100" s="4" t="s">
        <v>211</v>
      </c>
      <c r="J100" s="4"/>
      <c r="K100" s="4">
        <v>0.0</v>
      </c>
      <c r="L100" s="7" t="str">
        <f>IFERROR(VLOOKUP(B100,'Conditions Treated'!A:B,2,FALSE),"")</f>
        <v>Male hormone deficiencies</v>
      </c>
      <c r="M100" s="10" t="s">
        <v>967</v>
      </c>
    </row>
    <row r="101">
      <c r="A101" s="4" t="s">
        <v>802</v>
      </c>
      <c r="B101" s="10" t="s">
        <v>968</v>
      </c>
      <c r="C101" s="6" t="str">
        <f>IFERROR(VLOOKUP(B101,Rankings!A:B,2,FALSE),"")</f>
        <v>HIGHLY LIKELY</v>
      </c>
      <c r="D101" s="6"/>
      <c r="E101" s="6">
        <v>0.0</v>
      </c>
      <c r="F101" s="4" t="str">
        <f>IFERROR(__xludf.DUMMYFUNCTION("SPLIT(I101, "","")"),"Neurological Disorders")</f>
        <v>Neurological Disorders</v>
      </c>
      <c r="G101" s="4"/>
      <c r="H101" s="4"/>
      <c r="I101" s="4" t="s">
        <v>57</v>
      </c>
      <c r="J101" s="4"/>
      <c r="K101" s="4">
        <v>0.0</v>
      </c>
      <c r="L101" s="7" t="str">
        <f>IFERROR(VLOOKUP(B101,'Conditions Treated'!A:B,2,FALSE),"")</f>
        <v>Parkinson's disease</v>
      </c>
      <c r="M101" s="10" t="s">
        <v>969</v>
      </c>
    </row>
    <row r="102">
      <c r="A102" s="4" t="s">
        <v>802</v>
      </c>
      <c r="B102" s="4" t="s">
        <v>970</v>
      </c>
      <c r="C102" s="4" t="s">
        <v>77</v>
      </c>
      <c r="D102" s="4"/>
      <c r="E102" s="7">
        <v>0.0</v>
      </c>
      <c r="F102" s="4" t="str">
        <f>IFERROR(__xludf.DUMMYFUNCTION("SPLIT(I102, "","")"),"Infectious Diseases")</f>
        <v>Infectious Diseases</v>
      </c>
      <c r="G102" s="4"/>
      <c r="H102" s="4"/>
      <c r="I102" s="4" t="s">
        <v>64</v>
      </c>
      <c r="J102" s="4"/>
      <c r="K102" s="4">
        <v>0.0</v>
      </c>
      <c r="L102" s="4" t="s">
        <v>886</v>
      </c>
      <c r="M102" s="10" t="s">
        <v>971</v>
      </c>
    </row>
    <row r="103">
      <c r="A103" s="4" t="s">
        <v>802</v>
      </c>
      <c r="B103" s="10" t="s">
        <v>972</v>
      </c>
      <c r="C103" s="6" t="str">
        <f>IFERROR(VLOOKUP(B103,Rankings!A:B,2,FALSE),"")</f>
        <v>LIKELY</v>
      </c>
      <c r="D103" s="6"/>
      <c r="E103" s="6">
        <v>0.0</v>
      </c>
      <c r="F103" s="4" t="str">
        <f>IFERROR(__xludf.DUMMYFUNCTION("SPLIT(I103, "","")"),"Neurological Disorders")</f>
        <v>Neurological Disorders</v>
      </c>
      <c r="G103" s="4"/>
      <c r="H103" s="4"/>
      <c r="I103" s="4" t="s">
        <v>57</v>
      </c>
      <c r="J103" s="4"/>
      <c r="K103" s="4">
        <v>0.0</v>
      </c>
      <c r="L103" s="7" t="str">
        <f>IFERROR(VLOOKUP(B103,'Conditions Treated'!A:B,2,FALSE),"")</f>
        <v>Grand mal, psychomotor, and focal epileptic seizures</v>
      </c>
      <c r="M103" s="10" t="s">
        <v>973</v>
      </c>
    </row>
    <row r="104">
      <c r="A104" s="4" t="s">
        <v>802</v>
      </c>
      <c r="B104" s="10" t="s">
        <v>974</v>
      </c>
      <c r="C104" s="6" t="str">
        <f>IFERROR(VLOOKUP(B104,Rankings!A:B,2,FALSE),"")</f>
        <v>HIGHLY LIKELY</v>
      </c>
      <c r="D104" s="6"/>
      <c r="E104" s="6">
        <v>0.0</v>
      </c>
      <c r="F104" s="4" t="str">
        <f>IFERROR(__xludf.DUMMYFUNCTION("SPLIT(I104, "","")"),"Gastrointestinal Disorders")</f>
        <v>Gastrointestinal Disorders</v>
      </c>
      <c r="G104" s="4" t="str">
        <f>IFERROR(__xludf.DUMMYFUNCTION("""COMPUTED_VALUE""")," Infectious Diseases")</f>
        <v> Infectious Diseases</v>
      </c>
      <c r="H104" s="4"/>
      <c r="I104" s="4" t="s">
        <v>975</v>
      </c>
      <c r="J104" s="4"/>
      <c r="K104" s="4">
        <v>0.0</v>
      </c>
      <c r="L104" s="7" t="str">
        <f>IFERROR(VLOOKUP(B104,'Conditions Treated'!A:B,2,FALSE),"")</f>
        <v>Non-infectious diarrhea in adult patients with HIV/AIDS</v>
      </c>
      <c r="M104" s="10" t="s">
        <v>976</v>
      </c>
    </row>
    <row r="105">
      <c r="A105" s="4" t="s">
        <v>802</v>
      </c>
      <c r="B105" s="10" t="s">
        <v>977</v>
      </c>
      <c r="C105" s="6" t="str">
        <f>IFERROR(VLOOKUP(B105,Rankings!A:B,2,FALSE),"")</f>
        <v>UNLIKELY</v>
      </c>
      <c r="D105" s="6"/>
      <c r="E105" s="6">
        <v>0.0</v>
      </c>
      <c r="F105" s="4" t="str">
        <f>IFERROR(__xludf.DUMMYFUNCTION("SPLIT(I105, "","")"),"Pain Management")</f>
        <v>Pain Management</v>
      </c>
      <c r="G105" s="4"/>
      <c r="H105" s="4"/>
      <c r="I105" s="4" t="s">
        <v>246</v>
      </c>
      <c r="J105" s="4"/>
      <c r="K105" s="4">
        <v>0.0</v>
      </c>
      <c r="L105" s="7" t="str">
        <f>IFERROR(VLOOKUP(B105,'Conditions Treated'!A:B,2,FALSE),"")</f>
        <v>Pain severe enough to require an opioid analgesic</v>
      </c>
      <c r="M105" s="10" t="s">
        <v>978</v>
      </c>
    </row>
    <row r="106">
      <c r="A106" s="4" t="s">
        <v>802</v>
      </c>
      <c r="B106" s="10" t="s">
        <v>979</v>
      </c>
      <c r="C106" s="6" t="str">
        <f>IFERROR(VLOOKUP(B106,Rankings!A:B,2,FALSE),"")</f>
        <v>HIGHLY LIKELY</v>
      </c>
      <c r="D106" s="6"/>
      <c r="E106" s="6">
        <v>0.0</v>
      </c>
      <c r="F106" s="4" t="str">
        <f>IFERROR(__xludf.DUMMYFUNCTION("SPLIT(I106, "","")"),"Hematological Disorders")</f>
        <v>Hematological Disorders</v>
      </c>
      <c r="G106" s="4"/>
      <c r="H106" s="4"/>
      <c r="I106" s="4" t="s">
        <v>14</v>
      </c>
      <c r="J106" s="4"/>
      <c r="K106" s="4">
        <v>0.0</v>
      </c>
      <c r="L106" s="7" t="str">
        <f>IFERROR(VLOOKUP(B106,'Conditions Treated'!A:B,2,FALSE),"")</f>
        <v>Febrile neutropenia, Hematopoietic Subsyndrome of Acute Radiation Syndrome</v>
      </c>
      <c r="M106" s="10" t="s">
        <v>980</v>
      </c>
    </row>
    <row r="107">
      <c r="A107" s="4" t="s">
        <v>802</v>
      </c>
      <c r="B107" s="10" t="s">
        <v>981</v>
      </c>
      <c r="C107" s="6" t="str">
        <f>IFERROR(VLOOKUP(B107,Rankings!A:B,2,FALSE),"")</f>
        <v>HIGHLY LIKELY</v>
      </c>
      <c r="D107" s="6"/>
      <c r="E107" s="6">
        <v>0.0</v>
      </c>
      <c r="F107" s="4" t="str">
        <f>IFERROR(__xludf.DUMMYFUNCTION("SPLIT(I107, "","")"),"Cancer")</f>
        <v>Cancer</v>
      </c>
      <c r="G107" s="4"/>
      <c r="H107" s="4"/>
      <c r="I107" s="4" t="s">
        <v>17</v>
      </c>
      <c r="J107" s="4"/>
      <c r="K107" s="4">
        <v>0.0</v>
      </c>
      <c r="L107" s="7" t="str">
        <f>IFERROR(VLOOKUP(B107,'Conditions Treated'!A:B,2,FALSE),"")</f>
        <v>Metastatic Prostate Cancer</v>
      </c>
      <c r="M107" s="10" t="s">
        <v>982</v>
      </c>
    </row>
    <row r="108">
      <c r="A108" s="4" t="s">
        <v>802</v>
      </c>
      <c r="B108" s="10" t="s">
        <v>983</v>
      </c>
      <c r="C108" s="6" t="str">
        <f>IFERROR(VLOOKUP(B108,Rankings!A:B,2,FALSE),"")</f>
        <v>UNLIKELY</v>
      </c>
      <c r="D108" s="6"/>
      <c r="E108" s="6">
        <v>0.0</v>
      </c>
      <c r="F108" s="4" t="str">
        <f>IFERROR(__xludf.DUMMYFUNCTION("SPLIT(I108, "","")"),"Cardiovascular Disorders")</f>
        <v>Cardiovascular Disorders</v>
      </c>
      <c r="G108" s="4"/>
      <c r="H108" s="4"/>
      <c r="I108" s="4" t="s">
        <v>20</v>
      </c>
      <c r="J108" s="4"/>
      <c r="K108" s="4">
        <v>0.0</v>
      </c>
      <c r="L108" s="7" t="str">
        <f>IFERROR(VLOOKUP(B108,'Conditions Treated'!A:B,2,FALSE),"")</f>
        <v>Angina pectoris</v>
      </c>
      <c r="M108" s="10" t="s">
        <v>984</v>
      </c>
    </row>
    <row r="109">
      <c r="A109" s="4" t="s">
        <v>802</v>
      </c>
      <c r="B109" s="4" t="s">
        <v>985</v>
      </c>
      <c r="C109" s="4" t="s">
        <v>47</v>
      </c>
      <c r="D109" s="4"/>
      <c r="E109" s="7">
        <v>0.0</v>
      </c>
      <c r="F109" s="4" t="str">
        <f>IFERROR(__xludf.DUMMYFUNCTION("SPLIT(I109, "","")"),"Infectious Diseases")</f>
        <v>Infectious Diseases</v>
      </c>
      <c r="G109" s="4"/>
      <c r="H109" s="4"/>
      <c r="I109" s="4" t="s">
        <v>64</v>
      </c>
      <c r="J109" s="4"/>
      <c r="K109" s="4">
        <v>0.0</v>
      </c>
      <c r="L109" s="4" t="s">
        <v>986</v>
      </c>
      <c r="M109" s="10" t="s">
        <v>987</v>
      </c>
    </row>
    <row r="110">
      <c r="A110" s="4" t="s">
        <v>802</v>
      </c>
      <c r="B110" s="10" t="s">
        <v>988</v>
      </c>
      <c r="C110" s="6" t="str">
        <f>IFERROR(VLOOKUP(B110,Rankings!A:B,2,FALSE),"")</f>
        <v>HIGHLY LIKELY</v>
      </c>
      <c r="D110" s="6"/>
      <c r="E110" s="6">
        <v>0.0</v>
      </c>
      <c r="F110" s="4" t="str">
        <f>IFERROR(__xludf.DUMMYFUNCTION("SPLIT(I110, "","")"),"Respiratory Disorders")</f>
        <v>Respiratory Disorders</v>
      </c>
      <c r="G110" s="4" t="str">
        <f>IFERROR(__xludf.DUMMYFUNCTION("""COMPUTED_VALUE""")," Autoimmune Disorders")</f>
        <v> Autoimmune Disorders</v>
      </c>
      <c r="H110" s="4"/>
      <c r="I110" s="4" t="s">
        <v>989</v>
      </c>
      <c r="J110" s="4"/>
      <c r="K110" s="4">
        <v>0.0</v>
      </c>
      <c r="L110" s="7" t="str">
        <f>IFERROR(VLOOKUP(B110,'Conditions Treated'!A:B,2,FALSE),"")</f>
        <v>Severe asthma, Chronic rhinosinusitis with nasal polyps, Eosinophilic granulomatosis with polyangiitis, Hypereosinophilic syndrome</v>
      </c>
      <c r="M110" s="10" t="s">
        <v>990</v>
      </c>
    </row>
    <row r="111">
      <c r="A111" s="4" t="s">
        <v>802</v>
      </c>
      <c r="B111" s="10" t="s">
        <v>991</v>
      </c>
      <c r="C111" s="6" t="str">
        <f>IFERROR(VLOOKUP(B111,Rankings!A:B,2,FALSE),"")</f>
        <v>LIKELY</v>
      </c>
      <c r="D111" s="6"/>
      <c r="E111" s="6">
        <v>0.0</v>
      </c>
      <c r="F111" s="4" t="str">
        <f>IFERROR(__xludf.DUMMYFUNCTION("SPLIT(I111, "","")"),"Pain Management")</f>
        <v>Pain Management</v>
      </c>
      <c r="G111" s="4"/>
      <c r="H111" s="4"/>
      <c r="I111" s="4" t="s">
        <v>246</v>
      </c>
      <c r="J111" s="4"/>
      <c r="K111" s="4">
        <v>0.0</v>
      </c>
      <c r="L111" s="7" t="str">
        <f>IFERROR(VLOOKUP(B111,'Conditions Treated'!A:B,2,FALSE),"")</f>
        <v>Acute pain, Neuropathic pain associated with diabetic peripheral neuropathy</v>
      </c>
      <c r="M111" s="10" t="s">
        <v>992</v>
      </c>
    </row>
    <row r="112">
      <c r="A112" s="4" t="s">
        <v>802</v>
      </c>
      <c r="B112" s="10" t="s">
        <v>993</v>
      </c>
      <c r="C112" s="6" t="str">
        <f>IFERROR(VLOOKUP(B112,Rankings!A:B,2,FALSE),"")</f>
        <v>LIKELY</v>
      </c>
      <c r="D112" s="6"/>
      <c r="E112" s="6">
        <v>0.0</v>
      </c>
      <c r="F112" s="4" t="str">
        <f>IFERROR(__xludf.DUMMYFUNCTION("SPLIT(I112, "","")"),"Pain Management")</f>
        <v>Pain Management</v>
      </c>
      <c r="G112" s="4"/>
      <c r="H112" s="4"/>
      <c r="I112" s="4" t="s">
        <v>246</v>
      </c>
      <c r="J112" s="4"/>
      <c r="K112" s="4">
        <v>0.0</v>
      </c>
      <c r="L112" s="7" t="str">
        <f>IFERROR(VLOOKUP(B112,'Conditions Treated'!A:B,2,FALSE),"")</f>
        <v>Pain, Neuropathic pain associated with diabetic peripheral neuropathy</v>
      </c>
      <c r="M112" s="10" t="s">
        <v>994</v>
      </c>
    </row>
    <row r="113">
      <c r="A113" s="4" t="s">
        <v>802</v>
      </c>
      <c r="B113" s="10" t="s">
        <v>444</v>
      </c>
      <c r="C113" s="6" t="str">
        <f>IFERROR(VLOOKUP(B113,Rankings!A:B,2,FALSE),"")</f>
        <v>HIGHLY LIKELY</v>
      </c>
      <c r="D113" s="6"/>
      <c r="E113" s="6">
        <v>0.0</v>
      </c>
      <c r="F113" s="4" t="str">
        <f>IFERROR(__xludf.DUMMYFUNCTION("SPLIT(I113, "","")"),"Cancer")</f>
        <v>Cancer</v>
      </c>
      <c r="G113" s="4"/>
      <c r="H113" s="4"/>
      <c r="I113" s="4" t="s">
        <v>17</v>
      </c>
      <c r="J113" s="4"/>
      <c r="K113" s="4">
        <v>0.0</v>
      </c>
      <c r="L113" s="7" t="str">
        <f>IFERROR(VLOOKUP(B113,'Conditions Treated'!A:B,2,FALSE),"")</f>
        <v>Locally advanced basal cell carcinoma</v>
      </c>
      <c r="M113" s="10" t="s">
        <v>445</v>
      </c>
    </row>
    <row r="114">
      <c r="A114" s="4" t="s">
        <v>802</v>
      </c>
      <c r="B114" s="10" t="s">
        <v>995</v>
      </c>
      <c r="C114" s="6" t="str">
        <f>IFERROR(VLOOKUP(B114,Rankings!A:B,2,FALSE),"")</f>
        <v>UNLIKELY</v>
      </c>
      <c r="D114" s="6"/>
      <c r="E114" s="6">
        <v>0.0</v>
      </c>
      <c r="F114" s="4" t="str">
        <f>IFERROR(__xludf.DUMMYFUNCTION("SPLIT(I114, "","")"),"Cardiovascular Disorders")</f>
        <v>Cardiovascular Disorders</v>
      </c>
      <c r="G114" s="4"/>
      <c r="H114" s="4"/>
      <c r="I114" s="4" t="s">
        <v>20</v>
      </c>
      <c r="J114" s="4"/>
      <c r="K114" s="4">
        <v>0.0</v>
      </c>
      <c r="L114" s="7" t="str">
        <f>IFERROR(VLOOKUP(B114,'Conditions Treated'!A:B,2,FALSE),"")</f>
        <v>Suboptimal echocardiograms</v>
      </c>
      <c r="M114" s="10" t="s">
        <v>996</v>
      </c>
    </row>
    <row r="115">
      <c r="A115" s="4" t="s">
        <v>802</v>
      </c>
      <c r="B115" s="10" t="s">
        <v>997</v>
      </c>
      <c r="C115" s="6" t="str">
        <f>IFERROR(VLOOKUP(B115,Rankings!A:B,2,FALSE),"")</f>
        <v>LIKELY</v>
      </c>
      <c r="D115" s="6"/>
      <c r="E115" s="6">
        <v>0.0</v>
      </c>
      <c r="F115" s="4" t="str">
        <f>IFERROR(__xludf.DUMMYFUNCTION("SPLIT(I115, "","")"),"Metabolic Disorders")</f>
        <v>Metabolic Disorders</v>
      </c>
      <c r="G115" s="4"/>
      <c r="H115" s="4"/>
      <c r="I115" s="4" t="s">
        <v>117</v>
      </c>
      <c r="J115" s="4"/>
      <c r="K115" s="4">
        <v>0.0</v>
      </c>
      <c r="L115" s="7" t="str">
        <f>IFERROR(VLOOKUP(B115,'Conditions Treated'!A:B,2,FALSE),"")</f>
        <v>Metabolic acidosis</v>
      </c>
      <c r="M115" s="10" t="s">
        <v>998</v>
      </c>
    </row>
    <row r="116">
      <c r="A116" s="4" t="s">
        <v>802</v>
      </c>
      <c r="B116" s="10" t="s">
        <v>464</v>
      </c>
      <c r="C116" s="6" t="str">
        <f>IFERROR(VLOOKUP(B116,Rankings!A:B,2,FALSE),"")</f>
        <v>LIKELY</v>
      </c>
      <c r="D116" s="6"/>
      <c r="E116" s="6">
        <v>0.0</v>
      </c>
      <c r="F116" s="4" t="str">
        <f>IFERROR(__xludf.DUMMYFUNCTION("SPLIT(I116, "","")"),"Autoimmune Disorders")</f>
        <v>Autoimmune Disorders</v>
      </c>
      <c r="G116" s="4"/>
      <c r="H116" s="4"/>
      <c r="I116" s="4" t="s">
        <v>52</v>
      </c>
      <c r="J116" s="4"/>
      <c r="K116" s="4">
        <v>0.0</v>
      </c>
      <c r="L116" s="7" t="str">
        <f>IFERROR(VLOOKUP(B116,'Conditions Treated'!A:B,2,FALSE),"")</f>
        <v>Rheumatoid arthritis, Polyarticular juvenile idiopathic arthritis, Psoriatic arthritis, Prophylaxis of acute graft versus host disease</v>
      </c>
      <c r="M116" s="10" t="s">
        <v>465</v>
      </c>
    </row>
    <row r="117">
      <c r="A117" s="4" t="s">
        <v>802</v>
      </c>
      <c r="B117" s="10" t="s">
        <v>999</v>
      </c>
      <c r="C117" s="6" t="str">
        <f>IFERROR(VLOOKUP(B117,Rankings!A:B,2,FALSE),"")</f>
        <v>LIKELY</v>
      </c>
      <c r="D117" s="6"/>
      <c r="E117" s="6">
        <v>0.0</v>
      </c>
      <c r="F117" s="4" t="str">
        <f>IFERROR(__xludf.DUMMYFUNCTION("SPLIT(I117, "","")"),"Autoimmune Disorders")</f>
        <v>Autoimmune Disorders</v>
      </c>
      <c r="G117" s="4" t="str">
        <f>IFERROR(__xludf.DUMMYFUNCTION("""COMPUTED_VALUE""")," Dermatological Disorders")</f>
        <v> Dermatological Disorders</v>
      </c>
      <c r="H117" s="4"/>
      <c r="I117" s="4" t="s">
        <v>1000</v>
      </c>
      <c r="J117" s="4"/>
      <c r="K117" s="4">
        <v>0.0</v>
      </c>
      <c r="L117" s="7" t="str">
        <f>IFERROR(VLOOKUP(B117,'Conditions Treated'!A:B,2,FALSE),"")</f>
        <v>Rheumatoid arthritis, Psoriasis</v>
      </c>
      <c r="M117" s="10" t="s">
        <v>1001</v>
      </c>
    </row>
    <row r="118">
      <c r="A118" s="4" t="s">
        <v>802</v>
      </c>
      <c r="B118" s="10" t="s">
        <v>1002</v>
      </c>
      <c r="C118" s="6" t="str">
        <f>IFERROR(VLOOKUP(B118,Rankings!A:B,2,FALSE),"")</f>
        <v>UNLIKELY</v>
      </c>
      <c r="D118" s="6"/>
      <c r="E118" s="6">
        <v>0.0</v>
      </c>
      <c r="F118" s="4" t="str">
        <f>IFERROR(__xludf.DUMMYFUNCTION("SPLIT(I118, "","")"),"Pain Management")</f>
        <v>Pain Management</v>
      </c>
      <c r="G118" s="4"/>
      <c r="H118" s="4"/>
      <c r="I118" s="4" t="s">
        <v>246</v>
      </c>
      <c r="J118" s="4"/>
      <c r="K118" s="4">
        <v>0.0</v>
      </c>
      <c r="L118" s="7" t="str">
        <f>IFERROR(VLOOKUP(B118,'Conditions Treated'!A:B,2,FALSE),"")</f>
        <v>Acute and chronic moderate to severe pain</v>
      </c>
      <c r="M118" s="10" t="s">
        <v>1003</v>
      </c>
    </row>
    <row r="119">
      <c r="A119" s="4" t="s">
        <v>802</v>
      </c>
      <c r="B119" s="10" t="s">
        <v>1004</v>
      </c>
      <c r="C119" s="6" t="str">
        <f>IFERROR(VLOOKUP(B119,Rankings!A:B,2,FALSE),"")</f>
        <v>HIGHLY LIKELY</v>
      </c>
      <c r="D119" s="6"/>
      <c r="E119" s="6">
        <v>0.0</v>
      </c>
      <c r="F119" s="4" t="str">
        <f>IFERROR(__xludf.DUMMYFUNCTION("SPLIT(I119, "","")"),"Gastrointestinal Disorders")</f>
        <v>Gastrointestinal Disorders</v>
      </c>
      <c r="G119" s="4"/>
      <c r="H119" s="4"/>
      <c r="I119" s="4" t="s">
        <v>266</v>
      </c>
      <c r="J119" s="4"/>
      <c r="K119" s="4">
        <v>0.0</v>
      </c>
      <c r="L119" s="7" t="str">
        <f>IFERROR(VLOOKUP(B119,'Conditions Treated'!A:B,2,FALSE),"")</f>
        <v>Exocrine pancreatic insufficiency</v>
      </c>
      <c r="M119" s="10" t="s">
        <v>1005</v>
      </c>
    </row>
    <row r="120">
      <c r="A120" s="4" t="s">
        <v>802</v>
      </c>
      <c r="B120" s="10" t="s">
        <v>1006</v>
      </c>
      <c r="C120" s="6" t="str">
        <f>IFERROR(VLOOKUP(B120,Rankings!A:B,2,FALSE),"")</f>
        <v>LIKELY</v>
      </c>
      <c r="D120" s="6"/>
      <c r="E120" s="6">
        <v>0.0</v>
      </c>
      <c r="F120" s="4" t="str">
        <f>IFERROR(__xludf.DUMMYFUNCTION("SPLIT(I120, "","")"),"Endocrine Disorders")</f>
        <v>Endocrine Disorders</v>
      </c>
      <c r="G120" s="4" t="str">
        <f>IFERROR(__xludf.DUMMYFUNCTION("""COMPUTED_VALUE""")," Neurological Disorders")</f>
        <v> Neurological Disorders</v>
      </c>
      <c r="H120" s="4"/>
      <c r="I120" s="4" t="s">
        <v>1007</v>
      </c>
      <c r="J120" s="4"/>
      <c r="K120" s="4">
        <v>0.0</v>
      </c>
      <c r="L120" s="7" t="str">
        <f>IFERROR(VLOOKUP(B120,'Conditions Treated'!A:B,2,FALSE),"")</f>
        <v>Hyperprolactinemia-Associated Dysfunctions, Acromegaly, Parkinson’s Disease</v>
      </c>
      <c r="M120" s="10" t="s">
        <v>1008</v>
      </c>
    </row>
    <row r="121">
      <c r="A121" s="4" t="s">
        <v>802</v>
      </c>
      <c r="B121" s="4" t="s">
        <v>1009</v>
      </c>
      <c r="C121" s="4" t="s">
        <v>47</v>
      </c>
      <c r="D121" s="4"/>
      <c r="E121" s="7">
        <v>0.0</v>
      </c>
      <c r="F121" s="4" t="str">
        <f>IFERROR(__xludf.DUMMYFUNCTION("SPLIT(I121, "","")"),"Infectious Diseases - HCV")</f>
        <v>Infectious Diseases - HCV</v>
      </c>
      <c r="G121" s="4"/>
      <c r="H121" s="4"/>
      <c r="I121" s="4" t="s">
        <v>190</v>
      </c>
      <c r="J121" s="4"/>
      <c r="K121" s="4">
        <v>0.0</v>
      </c>
      <c r="L121" s="4" t="s">
        <v>191</v>
      </c>
      <c r="M121" s="10" t="s">
        <v>1010</v>
      </c>
    </row>
    <row r="122">
      <c r="A122" s="4" t="s">
        <v>802</v>
      </c>
      <c r="B122" s="10" t="s">
        <v>1011</v>
      </c>
      <c r="C122" s="6" t="str">
        <f>IFERROR(VLOOKUP(B122,Rankings!A:B,2,FALSE),"")</f>
        <v>UNLIKELY</v>
      </c>
      <c r="D122" s="6"/>
      <c r="E122" s="6">
        <v>0.0</v>
      </c>
      <c r="F122" s="4" t="str">
        <f>IFERROR(__xludf.DUMMYFUNCTION("SPLIT(I122, "","")"),"Pain Management")</f>
        <v>Pain Management</v>
      </c>
      <c r="G122" s="4"/>
      <c r="H122" s="4"/>
      <c r="I122" s="4" t="s">
        <v>246</v>
      </c>
      <c r="J122" s="4"/>
      <c r="K122" s="4">
        <v>0.0</v>
      </c>
      <c r="L122" s="7" t="str">
        <f>IFERROR(VLOOKUP(B122,'Conditions Treated'!A:B,2,FALSE),"")</f>
        <v>Moderate to moderately severe pain</v>
      </c>
      <c r="M122" s="10" t="s">
        <v>1012</v>
      </c>
    </row>
    <row r="123">
      <c r="A123" s="4" t="s">
        <v>802</v>
      </c>
      <c r="B123" s="10" t="s">
        <v>1013</v>
      </c>
      <c r="C123" s="6" t="str">
        <f>IFERROR(VLOOKUP(B123,Rankings!A:B,2,FALSE),"")</f>
        <v>HIGHLY LIKELY</v>
      </c>
      <c r="D123" s="6"/>
      <c r="E123" s="6">
        <v>0.0</v>
      </c>
      <c r="F123" s="4" t="str">
        <f>IFERROR(__xludf.DUMMYFUNCTION("SPLIT(I123, "","")"),"Gastrointestinal Disorders")</f>
        <v>Gastrointestinal Disorders</v>
      </c>
      <c r="G123" s="4"/>
      <c r="H123" s="4"/>
      <c r="I123" s="4" t="s">
        <v>266</v>
      </c>
      <c r="J123" s="4"/>
      <c r="K123" s="4">
        <v>0.0</v>
      </c>
      <c r="L123" s="7" t="str">
        <f>IFERROR(VLOOKUP(B123,'Conditions Treated'!A:B,2,FALSE),"")</f>
        <v>Exocrine pancreatic insufficiency</v>
      </c>
      <c r="M123" s="10" t="s">
        <v>1014</v>
      </c>
    </row>
    <row r="124">
      <c r="A124" s="4" t="s">
        <v>802</v>
      </c>
      <c r="B124" s="10" t="s">
        <v>492</v>
      </c>
      <c r="C124" s="6" t="str">
        <f>IFERROR(VLOOKUP(B124,Rankings!A:B,2,FALSE),"")</f>
        <v>HIGHLY LIKELY</v>
      </c>
      <c r="D124" s="6"/>
      <c r="E124" s="6">
        <v>0.0</v>
      </c>
      <c r="F124" s="4" t="str">
        <f>IFERROR(__xludf.DUMMYFUNCTION("SPLIT(I124, "","")"),"Autoimmune Disorders")</f>
        <v>Autoimmune Disorders</v>
      </c>
      <c r="G124" s="4"/>
      <c r="H124" s="4"/>
      <c r="I124" s="4" t="s">
        <v>52</v>
      </c>
      <c r="J124" s="4"/>
      <c r="K124" s="4">
        <v>0.0</v>
      </c>
      <c r="L124" s="7" t="str">
        <f>IFERROR(VLOOKUP(B124,'Conditions Treated'!A:B,2,FALSE),"")</f>
        <v>Relapsing forms of multiple sclerosis</v>
      </c>
      <c r="M124" s="10" t="s">
        <v>493</v>
      </c>
    </row>
    <row r="125">
      <c r="A125" s="4" t="s">
        <v>802</v>
      </c>
      <c r="B125" s="10" t="s">
        <v>1015</v>
      </c>
      <c r="C125" s="6" t="str">
        <f>IFERROR(VLOOKUP(B125,Rankings!A:B,2,FALSE),"")</f>
        <v>UNLIKELY</v>
      </c>
      <c r="D125" s="6"/>
      <c r="E125" s="6">
        <v>0.0</v>
      </c>
      <c r="F125" s="4" t="str">
        <f>IFERROR(__xludf.DUMMYFUNCTION("SPLIT(I125, "","")"),"Endocrine Disorders")</f>
        <v>Endocrine Disorders</v>
      </c>
      <c r="G125" s="4"/>
      <c r="H125" s="4"/>
      <c r="I125" s="4" t="s">
        <v>211</v>
      </c>
      <c r="J125" s="4"/>
      <c r="K125" s="4">
        <v>0.0</v>
      </c>
      <c r="L125" s="7" t="str">
        <f>IFERROR(VLOOKUP(B125,'Conditions Treated'!A:B,2,FALSE),"")</f>
        <v>Unfavorable cervix in pregnant women</v>
      </c>
      <c r="M125" s="10" t="s">
        <v>1016</v>
      </c>
    </row>
    <row r="126">
      <c r="A126" s="4" t="s">
        <v>802</v>
      </c>
      <c r="B126" s="10" t="s">
        <v>1017</v>
      </c>
      <c r="C126" s="6" t="str">
        <f>IFERROR(VLOOKUP(B126,Rankings!A:B,2,FALSE),"")</f>
        <v>UNLIKELY</v>
      </c>
      <c r="D126" s="6"/>
      <c r="E126" s="6">
        <v>0.0</v>
      </c>
      <c r="F126" s="4" t="str">
        <f>IFERROR(__xludf.DUMMYFUNCTION("SPLIT(I126, "","")"),"Dental Disorders")</f>
        <v>Dental Disorders</v>
      </c>
      <c r="G126" s="4"/>
      <c r="H126" s="4"/>
      <c r="I126" s="4" t="s">
        <v>1018</v>
      </c>
      <c r="J126" s="4"/>
      <c r="K126" s="4">
        <v>0.0</v>
      </c>
      <c r="L126" s="7" t="str">
        <f>IFERROR(VLOOKUP(B126,'Conditions Treated'!A:B,2,FALSE),"")</f>
        <v>Dental caries prevention</v>
      </c>
      <c r="M126" s="10" t="s">
        <v>1019</v>
      </c>
    </row>
    <row r="127">
      <c r="A127" s="4" t="s">
        <v>802</v>
      </c>
      <c r="B127" s="10" t="s">
        <v>1020</v>
      </c>
      <c r="C127" s="6" t="str">
        <f>IFERROR(VLOOKUP(B127,Rankings!A:B,2,FALSE),"")</f>
        <v>LIKELY</v>
      </c>
      <c r="D127" s="6"/>
      <c r="E127" s="6">
        <v>0.0</v>
      </c>
      <c r="F127" s="4" t="str">
        <f>IFERROR(__xludf.DUMMYFUNCTION("SPLIT(I127, "","")"),"Gastrointestinal Disorders")</f>
        <v>Gastrointestinal Disorders</v>
      </c>
      <c r="G127" s="4"/>
      <c r="H127" s="4"/>
      <c r="I127" s="4" t="s">
        <v>266</v>
      </c>
      <c r="J127" s="4"/>
      <c r="K127" s="4">
        <v>0.0</v>
      </c>
      <c r="L127" s="7" t="str">
        <f>IFERROR(VLOOKUP(B127,'Conditions Treated'!A:B,2,FALSE),"")</f>
        <v>Duodenal ulcer, H. pylori infection, Benign gastric ulcer, GERD, Erosive esophagitis, Zollinger-Ellison syndrome</v>
      </c>
      <c r="M127" s="10" t="s">
        <v>1021</v>
      </c>
    </row>
    <row r="128">
      <c r="A128" s="4" t="s">
        <v>802</v>
      </c>
      <c r="B128" s="10" t="s">
        <v>1022</v>
      </c>
      <c r="C128" s="6" t="str">
        <f>IFERROR(VLOOKUP(B128,Rankings!A:B,2,FALSE),"")</f>
        <v>LIKELY</v>
      </c>
      <c r="D128" s="6"/>
      <c r="E128" s="6">
        <v>0.0</v>
      </c>
      <c r="F128" s="4" t="str">
        <f>IFERROR(__xludf.DUMMYFUNCTION("SPLIT(I128, "","")"),"Neurological Disorders")</f>
        <v>Neurological Disorders</v>
      </c>
      <c r="G128" s="4"/>
      <c r="H128" s="4"/>
      <c r="I128" s="4" t="s">
        <v>57</v>
      </c>
      <c r="J128" s="4"/>
      <c r="K128" s="4">
        <v>0.0</v>
      </c>
      <c r="L128" s="7" t="str">
        <f>IFERROR(VLOOKUP(B128,'Conditions Treated'!A:B,2,FALSE),"")</f>
        <v>Epilepsy, Bipolar disorder</v>
      </c>
      <c r="M128" s="10" t="s">
        <v>1023</v>
      </c>
    </row>
    <row r="129">
      <c r="A129" s="4" t="s">
        <v>802</v>
      </c>
      <c r="B129" s="10" t="s">
        <v>1024</v>
      </c>
      <c r="C129" s="6" t="str">
        <f>IFERROR(VLOOKUP(B129,Rankings!A:B,2,FALSE),"")</f>
        <v>LIKELY</v>
      </c>
      <c r="D129" s="6"/>
      <c r="E129" s="6">
        <v>0.0</v>
      </c>
      <c r="F129" s="4" t="str">
        <f>IFERROR(__xludf.DUMMYFUNCTION("SPLIT(I129, "","")"),"Hematological Disorders")</f>
        <v>Hematological Disorders</v>
      </c>
      <c r="G129" s="4"/>
      <c r="H129" s="4"/>
      <c r="I129" s="4" t="s">
        <v>14</v>
      </c>
      <c r="J129" s="4"/>
      <c r="K129" s="4">
        <v>0.0</v>
      </c>
      <c r="L129" s="7" t="str">
        <f>IFERROR(VLOOKUP(B129,'Conditions Treated'!A:B,2,FALSE),"")</f>
        <v>Anemia due to Chronic Kidney Disease, Anemia due to Zidovudine, Anemia due to Chemotherapy, Reduction of allogeneic red blood cell transfusions</v>
      </c>
      <c r="M129" s="10" t="s">
        <v>1025</v>
      </c>
    </row>
    <row r="130">
      <c r="A130" s="4" t="s">
        <v>802</v>
      </c>
      <c r="B130" s="10" t="s">
        <v>1026</v>
      </c>
      <c r="C130" s="6" t="str">
        <f>IFERROR(VLOOKUP(B130,Rankings!A:B,2,FALSE),"")</f>
        <v>UNLIKELY</v>
      </c>
      <c r="D130" s="6"/>
      <c r="E130" s="6">
        <v>0.0</v>
      </c>
      <c r="F130" s="4" t="str">
        <f>IFERROR(__xludf.DUMMYFUNCTION("SPLIT(I130, "","")"),"Pain Management")</f>
        <v>Pain Management</v>
      </c>
      <c r="G130" s="4"/>
      <c r="H130" s="4"/>
      <c r="I130" s="4" t="s">
        <v>246</v>
      </c>
      <c r="J130" s="4"/>
      <c r="K130" s="4">
        <v>0.0</v>
      </c>
      <c r="L130" s="7" t="str">
        <f>IFERROR(VLOOKUP(B130,'Conditions Treated'!A:B,2,FALSE),"")</f>
        <v>Pain severe enough to require an opioid analgesic</v>
      </c>
      <c r="M130" s="10" t="s">
        <v>1027</v>
      </c>
    </row>
    <row r="131">
      <c r="A131" s="4" t="s">
        <v>802</v>
      </c>
      <c r="B131" s="10" t="s">
        <v>507</v>
      </c>
      <c r="C131" s="6" t="str">
        <f>IFERROR(VLOOKUP(B131,Rankings!A:B,2,FALSE),"")</f>
        <v>HIGHLY LIKELY</v>
      </c>
      <c r="D131" s="6"/>
      <c r="E131" s="6">
        <v>0.0</v>
      </c>
      <c r="F131" s="4" t="str">
        <f>IFERROR(__xludf.DUMMYFUNCTION("SPLIT(I131, "","")"),"Hematological Disorders")</f>
        <v>Hematological Disorders</v>
      </c>
      <c r="G131" s="4"/>
      <c r="H131" s="4"/>
      <c r="I131" s="4" t="s">
        <v>14</v>
      </c>
      <c r="J131" s="4"/>
      <c r="K131" s="4">
        <v>0.0</v>
      </c>
      <c r="L131" s="7" t="str">
        <f>IFERROR(VLOOKUP(B131,'Conditions Treated'!A:B,2,FALSE),"")</f>
        <v>Thrombocytopenia in chronic immune (idiopathic) thrombocytopenia, Thrombocytopenia in patients with chronic hepatitis C, Patients with severe aplastic anemia</v>
      </c>
      <c r="M131" s="10" t="s">
        <v>508</v>
      </c>
    </row>
    <row r="132">
      <c r="A132" s="4" t="s">
        <v>802</v>
      </c>
      <c r="B132" s="10" t="s">
        <v>1028</v>
      </c>
      <c r="C132" s="6" t="str">
        <f>IFERROR(VLOOKUP(B132,Rankings!A:B,2,FALSE),"")</f>
        <v>HIGHLY LIKELY</v>
      </c>
      <c r="D132" s="6"/>
      <c r="E132" s="6">
        <v>0.0</v>
      </c>
      <c r="F132" s="4" t="str">
        <f>IFERROR(__xludf.DUMMYFUNCTION("SPLIT(I132, "","")"),"Toxicological Conditions")</f>
        <v>Toxicological Conditions</v>
      </c>
      <c r="G132" s="4"/>
      <c r="H132" s="4"/>
      <c r="I132" s="4" t="s">
        <v>1029</v>
      </c>
      <c r="J132" s="4"/>
      <c r="K132" s="4">
        <v>0.0</v>
      </c>
      <c r="L132" s="7" t="str">
        <f>IFERROR(VLOOKUP(B132,'Conditions Treated'!A:B,2,FALSE),"")</f>
        <v>Organophosphate poisoning, Anticholinesterase drug overdose</v>
      </c>
      <c r="M132" s="10" t="s">
        <v>1030</v>
      </c>
    </row>
    <row r="133">
      <c r="A133" s="4" t="s">
        <v>802</v>
      </c>
      <c r="B133" s="10" t="s">
        <v>1031</v>
      </c>
      <c r="C133" s="6" t="str">
        <f>IFERROR(VLOOKUP(B133,Rankings!A:B,2,FALSE),"")</f>
        <v>LIKELY</v>
      </c>
      <c r="D133" s="6"/>
      <c r="E133" s="6">
        <v>0.0</v>
      </c>
      <c r="F133" s="4" t="str">
        <f>IFERROR(__xludf.DUMMYFUNCTION("SPLIT(I133, "","")"),"Sleep Disorders")</f>
        <v>Sleep Disorders</v>
      </c>
      <c r="G133" s="4"/>
      <c r="H133" s="4"/>
      <c r="I133" s="4" t="s">
        <v>691</v>
      </c>
      <c r="J133" s="4"/>
      <c r="K133" s="4">
        <v>0.0</v>
      </c>
      <c r="L133" s="7" t="str">
        <f>IFERROR(VLOOKUP(B133,'Conditions Treated'!A:B,2,FALSE),"")</f>
        <v>Excessive sleepiness</v>
      </c>
      <c r="M133" s="10" t="s">
        <v>1032</v>
      </c>
    </row>
    <row r="134">
      <c r="A134" s="4" t="s">
        <v>802</v>
      </c>
      <c r="B134" s="10" t="s">
        <v>1033</v>
      </c>
      <c r="C134" s="6" t="str">
        <f>IFERROR(VLOOKUP(B134,Rankings!A:B,2,FALSE),"")</f>
        <v>LIKELY</v>
      </c>
      <c r="D134" s="6"/>
      <c r="E134" s="6">
        <v>0.0</v>
      </c>
      <c r="F134" s="4" t="str">
        <f>IFERROR(__xludf.DUMMYFUNCTION("SPLIT(I134, "","")"),"Respiratory Disorders")</f>
        <v>Respiratory Disorders</v>
      </c>
      <c r="G134" s="4"/>
      <c r="H134" s="4"/>
      <c r="I134" s="4" t="s">
        <v>200</v>
      </c>
      <c r="J134" s="4"/>
      <c r="K134" s="4">
        <v>0.0</v>
      </c>
      <c r="L134" s="7" t="str">
        <f>IFERROR(VLOOKUP(B134,'Conditions Treated'!A:B,2,FALSE),"")</f>
        <v>Asthma</v>
      </c>
      <c r="M134" s="10" t="s">
        <v>1034</v>
      </c>
    </row>
    <row r="135">
      <c r="A135" s="4" t="s">
        <v>802</v>
      </c>
      <c r="B135" s="10" t="s">
        <v>1035</v>
      </c>
      <c r="C135" s="6" t="str">
        <f>IFERROR(VLOOKUP(B135,Rankings!A:B,2,FALSE),"")</f>
        <v>HIGHLY LIKELY</v>
      </c>
      <c r="D135" s="6"/>
      <c r="E135" s="6">
        <v>0.0</v>
      </c>
      <c r="F135" s="4" t="str">
        <f>IFERROR(__xludf.DUMMYFUNCTION("SPLIT(I135, "","")"),"Cancer")</f>
        <v>Cancer</v>
      </c>
      <c r="G135" s="4"/>
      <c r="H135" s="4"/>
      <c r="I135" s="4" t="s">
        <v>17</v>
      </c>
      <c r="J135" s="4"/>
      <c r="K135" s="4">
        <v>0.0</v>
      </c>
      <c r="L135" s="7" t="str">
        <f>IFERROR(VLOOKUP(B135,'Conditions Treated'!A:B,2,FALSE),"")</f>
        <v>Acute lymphoblastic leukemia</v>
      </c>
      <c r="M135" s="10" t="s">
        <v>1036</v>
      </c>
    </row>
    <row r="136">
      <c r="A136" s="4" t="s">
        <v>802</v>
      </c>
      <c r="B136" s="10" t="s">
        <v>1037</v>
      </c>
      <c r="C136" s="6" t="str">
        <f>IFERROR(VLOOKUP(B136,Rankings!A:B,2,FALSE),"")</f>
        <v>LIKELY</v>
      </c>
      <c r="D136" s="6"/>
      <c r="E136" s="6">
        <v>0.0</v>
      </c>
      <c r="F136" s="4" t="str">
        <f>IFERROR(__xludf.DUMMYFUNCTION("SPLIT(I136, "","")"),"Autoimmune Disorders")</f>
        <v>Autoimmune Disorders</v>
      </c>
      <c r="G136" s="4" t="str">
        <f>IFERROR(__xludf.DUMMYFUNCTION("""COMPUTED_VALUE""")," Cancer")</f>
        <v> Cancer</v>
      </c>
      <c r="H136" s="4"/>
      <c r="I136" s="4" t="s">
        <v>1038</v>
      </c>
      <c r="J136" s="4"/>
      <c r="K136" s="4">
        <v>0.0</v>
      </c>
      <c r="L136" s="7" t="str">
        <f>IFERROR(VLOOKUP(B136,'Conditions Treated'!A:B,2,FALSE),"")</f>
        <v>Prophylaxis of organ rejection in renal transplantation, Lymphangioleiomyomatosis</v>
      </c>
      <c r="M136" s="10" t="s">
        <v>1039</v>
      </c>
    </row>
    <row r="137">
      <c r="A137" s="4" t="s">
        <v>802</v>
      </c>
      <c r="B137" s="10" t="s">
        <v>1040</v>
      </c>
      <c r="C137" s="6" t="str">
        <f>IFERROR(VLOOKUP(B137,Rankings!A:B,2,FALSE),"")</f>
        <v>LIKELY</v>
      </c>
      <c r="D137" s="6"/>
      <c r="E137" s="6">
        <v>0.0</v>
      </c>
      <c r="F137" s="4" t="str">
        <f>IFERROR(__xludf.DUMMYFUNCTION("SPLIT(I137, "","")"),"Autoimmune Disorders")</f>
        <v>Autoimmune Disorders</v>
      </c>
      <c r="G137" s="4" t="str">
        <f>IFERROR(__xludf.DUMMYFUNCTION("""COMPUTED_VALUE""")," Dermatological Disorders")</f>
        <v> Dermatological Disorders</v>
      </c>
      <c r="H137" s="4"/>
      <c r="I137" s="4" t="s">
        <v>1000</v>
      </c>
      <c r="J137" s="4"/>
      <c r="K137" s="4">
        <v>0.0</v>
      </c>
      <c r="L137" s="7" t="str">
        <f>IFERROR(VLOOKUP(B137,'Conditions Treated'!A:B,2,FALSE),"")</f>
        <v>Rheumatoid arthritis, Psoriasis</v>
      </c>
      <c r="M137" s="10" t="s">
        <v>1041</v>
      </c>
    </row>
    <row r="138">
      <c r="A138" s="4" t="s">
        <v>802</v>
      </c>
      <c r="B138" s="10" t="s">
        <v>1042</v>
      </c>
      <c r="C138" s="6" t="str">
        <f>IFERROR(VLOOKUP(B138,Rankings!A:B,2,FALSE),"")</f>
        <v>HIGHLY LIKELY</v>
      </c>
      <c r="D138" s="6"/>
      <c r="E138" s="6">
        <v>0.0</v>
      </c>
      <c r="F138" s="4" t="str">
        <f>IFERROR(__xludf.DUMMYFUNCTION("SPLIT(I138, "","")"),"Gastrointestinal Disorders")</f>
        <v>Gastrointestinal Disorders</v>
      </c>
      <c r="G138" s="4"/>
      <c r="H138" s="4"/>
      <c r="I138" s="4" t="s">
        <v>266</v>
      </c>
      <c r="J138" s="4"/>
      <c r="K138" s="4">
        <v>0.0</v>
      </c>
      <c r="L138" s="7" t="str">
        <f>IFERROR(VLOOKUP(B138,'Conditions Treated'!A:B,2,FALSE),"")</f>
        <v>Opioid-induced constipation</v>
      </c>
      <c r="M138" s="10" t="s">
        <v>1043</v>
      </c>
    </row>
    <row r="139">
      <c r="A139" s="4" t="s">
        <v>802</v>
      </c>
      <c r="B139" s="10" t="s">
        <v>1044</v>
      </c>
      <c r="C139" s="6" t="str">
        <f>IFERROR(VLOOKUP(B139,Rankings!A:B,2,FALSE),"")</f>
        <v>LIKELY</v>
      </c>
      <c r="D139" s="6"/>
      <c r="E139" s="6">
        <v>0.0</v>
      </c>
      <c r="F139" s="4" t="str">
        <f>IFERROR(__xludf.DUMMYFUNCTION("SPLIT(I139, "","")"),"Neurological Disorders")</f>
        <v>Neurological Disorders</v>
      </c>
      <c r="G139" s="4"/>
      <c r="H139" s="4"/>
      <c r="I139" s="4" t="s">
        <v>57</v>
      </c>
      <c r="J139" s="4"/>
      <c r="K139" s="4">
        <v>0.0</v>
      </c>
      <c r="L139" s="7" t="str">
        <f>IFERROR(VLOOKUP(B139,'Conditions Treated'!A:B,2,FALSE),"")</f>
        <v>Acute treatment of migraine</v>
      </c>
      <c r="M139" s="10" t="s">
        <v>1045</v>
      </c>
    </row>
    <row r="140">
      <c r="A140" s="4" t="s">
        <v>802</v>
      </c>
      <c r="B140" s="10" t="s">
        <v>1046</v>
      </c>
      <c r="C140" s="6" t="str">
        <f>IFERROR(VLOOKUP(B140,Rankings!A:B,2,FALSE),"")</f>
        <v>LIKELY</v>
      </c>
      <c r="D140" s="6"/>
      <c r="E140" s="6">
        <v>0.0</v>
      </c>
      <c r="F140" s="4" t="str">
        <f>IFERROR(__xludf.DUMMYFUNCTION("SPLIT(I140, "","")"),"Autoimmune Disorders")</f>
        <v>Autoimmune Disorders</v>
      </c>
      <c r="G140" s="4"/>
      <c r="H140" s="4"/>
      <c r="I140" s="4" t="s">
        <v>52</v>
      </c>
      <c r="J140" s="4"/>
      <c r="K140" s="4">
        <v>0.0</v>
      </c>
      <c r="L140" s="7" t="str">
        <f>IFERROR(VLOOKUP(B140,'Conditions Treated'!A:B,2,FALSE),"")</f>
        <v>Crohn's Disease, Ulcerative Colitis, Rheumatoid Arthritis, Ankylosing Spondylitis, Psoriatic Arthritis, Plaque Psoriasis</v>
      </c>
      <c r="M140" s="10" t="s">
        <v>1047</v>
      </c>
    </row>
    <row r="141">
      <c r="A141" s="4" t="s">
        <v>802</v>
      </c>
      <c r="B141" s="10" t="s">
        <v>1048</v>
      </c>
      <c r="C141" s="6" t="str">
        <f>IFERROR(VLOOKUP(B141,Rankings!A:B,2,FALSE),"")</f>
        <v>HIGHLY LIKELY</v>
      </c>
      <c r="D141" s="6"/>
      <c r="E141" s="6">
        <v>0.0</v>
      </c>
      <c r="F141" s="4" t="str">
        <f>IFERROR(__xludf.DUMMYFUNCTION("SPLIT(I141, "","")"),"Renal Disorders")</f>
        <v>Renal Disorders</v>
      </c>
      <c r="G141" s="4"/>
      <c r="H141" s="4"/>
      <c r="I141" s="4" t="s">
        <v>1049</v>
      </c>
      <c r="J141" s="4"/>
      <c r="K141" s="4">
        <v>0.0</v>
      </c>
      <c r="L141" s="7" t="str">
        <f>IFERROR(VLOOKUP(B141,'Conditions Treated'!A:B,2,FALSE),"")</f>
        <v>Chronic kidney disease</v>
      </c>
      <c r="M141" s="10" t="s">
        <v>1050</v>
      </c>
    </row>
    <row r="142">
      <c r="A142" s="4" t="s">
        <v>802</v>
      </c>
      <c r="B142" s="10" t="s">
        <v>1051</v>
      </c>
      <c r="C142" s="6" t="str">
        <f>IFERROR(VLOOKUP(B142,Rankings!A:B,2,FALSE),"")</f>
        <v>HIGHLY LIKELY</v>
      </c>
      <c r="D142" s="6"/>
      <c r="E142" s="6">
        <v>0.0</v>
      </c>
      <c r="F142" s="4" t="str">
        <f>IFERROR(__xludf.DUMMYFUNCTION("SPLIT(I142, "","")"),"Cardiovascular Disorders")</f>
        <v>Cardiovascular Disorders</v>
      </c>
      <c r="G142" s="4"/>
      <c r="H142" s="4"/>
      <c r="I142" s="4" t="s">
        <v>20</v>
      </c>
      <c r="J142" s="4"/>
      <c r="K142" s="4">
        <v>0.0</v>
      </c>
      <c r="L142" s="7" t="str">
        <f>IFERROR(VLOOKUP(B142,'Conditions Treated'!A:B,2,FALSE),"")</f>
        <v>Pulmonary arterial hypertension</v>
      </c>
      <c r="M142" s="10" t="s">
        <v>1052</v>
      </c>
    </row>
    <row r="143">
      <c r="A143" s="4" t="s">
        <v>802</v>
      </c>
      <c r="B143" s="10" t="s">
        <v>1053</v>
      </c>
      <c r="C143" s="6" t="str">
        <f>IFERROR(VLOOKUP(B143,Rankings!A:B,2,FALSE),"")</f>
        <v>HIGHLY LIKELY</v>
      </c>
      <c r="D143" s="6"/>
      <c r="E143" s="6">
        <v>0.0</v>
      </c>
      <c r="F143" s="4" t="str">
        <f>IFERROR(__xludf.DUMMYFUNCTION("SPLIT(I143, "","")"),"Neurological Disorders")</f>
        <v>Neurological Disorders</v>
      </c>
      <c r="G143" s="4"/>
      <c r="H143" s="4"/>
      <c r="I143" s="4" t="s">
        <v>57</v>
      </c>
      <c r="J143" s="4"/>
      <c r="K143" s="4">
        <v>0.0</v>
      </c>
      <c r="L143" s="7" t="str">
        <f>IFERROR(VLOOKUP(B143,'Conditions Treated'!A:B,2,FALSE),"")</f>
        <v>Malignant hyperthermia</v>
      </c>
      <c r="M143" s="10" t="s">
        <v>1054</v>
      </c>
    </row>
    <row r="144">
      <c r="A144" s="4" t="s">
        <v>802</v>
      </c>
      <c r="B144" s="10" t="s">
        <v>1055</v>
      </c>
      <c r="C144" s="6" t="str">
        <f>IFERROR(VLOOKUP(B144,Rankings!A:B,2,FALSE),"")</f>
        <v>LIKELY</v>
      </c>
      <c r="D144" s="6"/>
      <c r="E144" s="6">
        <v>0.0</v>
      </c>
      <c r="F144" s="4" t="str">
        <f>IFERROR(__xludf.DUMMYFUNCTION("SPLIT(I144, "","")"),"Psychiatric Disorders")</f>
        <v>Psychiatric Disorders</v>
      </c>
      <c r="G144" s="4"/>
      <c r="H144" s="4"/>
      <c r="I144" s="4" t="s">
        <v>156</v>
      </c>
      <c r="J144" s="4"/>
      <c r="K144" s="4">
        <v>0.0</v>
      </c>
      <c r="L144" s="7" t="str">
        <f>IFERROR(VLOOKUP(B144,'Conditions Treated'!A:B,2,FALSE),"")</f>
        <v>Major depressive disorder, Schizophrenia, Agitation associated with dementia</v>
      </c>
      <c r="M144" s="10" t="s">
        <v>1056</v>
      </c>
    </row>
    <row r="145">
      <c r="A145" s="4" t="s">
        <v>802</v>
      </c>
      <c r="B145" s="10" t="s">
        <v>550</v>
      </c>
      <c r="C145" s="6" t="str">
        <f>IFERROR(VLOOKUP(B145,Rankings!A:B,2,FALSE),"")</f>
        <v>LIKELY</v>
      </c>
      <c r="D145" s="6"/>
      <c r="E145" s="6">
        <v>0.0</v>
      </c>
      <c r="F145" s="4" t="str">
        <f>IFERROR(__xludf.DUMMYFUNCTION("SPLIT(I145, "","")"),"Neurological Disorders")</f>
        <v>Neurological Disorders</v>
      </c>
      <c r="G145" s="4"/>
      <c r="H145" s="4"/>
      <c r="I145" s="4" t="s">
        <v>57</v>
      </c>
      <c r="J145" s="4"/>
      <c r="K145" s="4">
        <v>0.0</v>
      </c>
      <c r="L145" s="7" t="str">
        <f>IFERROR(VLOOKUP(B145,'Conditions Treated'!A:B,2,FALSE),"")</f>
        <v>Refractory Complex Partial Seizures, Infantile Spasms</v>
      </c>
      <c r="M145" s="10" t="s">
        <v>551</v>
      </c>
    </row>
    <row r="146">
      <c r="A146" s="4" t="s">
        <v>802</v>
      </c>
      <c r="B146" s="10" t="s">
        <v>1057</v>
      </c>
      <c r="C146" s="6" t="str">
        <f>IFERROR(VLOOKUP(B146,Rankings!A:B,2,FALSE),"")</f>
        <v>HIGHLY LIKELY</v>
      </c>
      <c r="D146" s="6"/>
      <c r="E146" s="6">
        <v>0.0</v>
      </c>
      <c r="F146" s="4" t="str">
        <f>IFERROR(__xludf.DUMMYFUNCTION("SPLIT(I146, "","")"),"Endocrine Disorders")</f>
        <v>Endocrine Disorders</v>
      </c>
      <c r="G146" s="4"/>
      <c r="H146" s="4"/>
      <c r="I146" s="4" t="s">
        <v>211</v>
      </c>
      <c r="J146" s="4"/>
      <c r="K146" s="4">
        <v>0.0</v>
      </c>
      <c r="L146" s="7" t="str">
        <f>IFERROR(VLOOKUP(B146,'Conditions Treated'!A:B,2,FALSE),"")</f>
        <v>Clinically significant hypervolemic and euvolemic hyponatremia</v>
      </c>
      <c r="M146" s="10" t="s">
        <v>1058</v>
      </c>
    </row>
    <row r="147">
      <c r="A147" s="4" t="s">
        <v>802</v>
      </c>
      <c r="B147" s="4" t="s">
        <v>1059</v>
      </c>
      <c r="C147" s="4" t="s">
        <v>47</v>
      </c>
      <c r="D147" s="4"/>
      <c r="E147" s="7">
        <v>0.0</v>
      </c>
      <c r="F147" s="4" t="str">
        <f>IFERROR(__xludf.DUMMYFUNCTION("SPLIT(I147, "","")"),"Infectious Diseases - HIV")</f>
        <v>Infectious Diseases - HIV</v>
      </c>
      <c r="G147" s="4"/>
      <c r="H147" s="4"/>
      <c r="I147" s="4" t="s">
        <v>48</v>
      </c>
      <c r="J147" s="4"/>
      <c r="K147" s="4">
        <v>0.0</v>
      </c>
      <c r="L147" s="4" t="s">
        <v>251</v>
      </c>
      <c r="M147" s="10" t="s">
        <v>1060</v>
      </c>
    </row>
    <row r="148">
      <c r="A148" s="4" t="s">
        <v>802</v>
      </c>
      <c r="B148" s="10" t="s">
        <v>1061</v>
      </c>
      <c r="C148" s="6" t="str">
        <f>IFERROR(VLOOKUP(B148,Rankings!A:B,2,FALSE),"")</f>
        <v>LIKELY</v>
      </c>
      <c r="D148" s="6"/>
      <c r="E148" s="6">
        <v>0.0</v>
      </c>
      <c r="F148" s="4" t="str">
        <f>IFERROR(__xludf.DUMMYFUNCTION("SPLIT(I148, "","")"),"Endocrine Disorders")</f>
        <v>Endocrine Disorders</v>
      </c>
      <c r="G148" s="4"/>
      <c r="H148" s="4"/>
      <c r="I148" s="4" t="s">
        <v>211</v>
      </c>
      <c r="J148" s="4"/>
      <c r="K148" s="4">
        <v>0.0</v>
      </c>
      <c r="L148" s="7" t="str">
        <f>IFERROR(VLOOKUP(B148,'Conditions Treated'!A:B,2,FALSE),"")</f>
        <v>Diabetes mellitus</v>
      </c>
      <c r="M148" s="10" t="s">
        <v>1062</v>
      </c>
    </row>
    <row r="149">
      <c r="A149" s="4" t="s">
        <v>802</v>
      </c>
      <c r="B149" s="10" t="s">
        <v>1063</v>
      </c>
      <c r="C149" s="6" t="str">
        <f>IFERROR(VLOOKUP(B149,Rankings!A:B,2,FALSE),"")</f>
        <v>HIGHLY LIKELY</v>
      </c>
      <c r="D149" s="6"/>
      <c r="E149" s="6">
        <v>0.0</v>
      </c>
      <c r="F149" s="4" t="str">
        <f>IFERROR(__xludf.DUMMYFUNCTION("SPLIT(I149, "","")"),"Endocrine Disorders")</f>
        <v>Endocrine Disorders</v>
      </c>
      <c r="G149" s="4"/>
      <c r="H149" s="4"/>
      <c r="I149" s="4" t="s">
        <v>211</v>
      </c>
      <c r="J149" s="4"/>
      <c r="K149" s="4">
        <v>0.0</v>
      </c>
      <c r="L149" s="7" t="str">
        <f>IFERROR(VLOOKUP(B149,'Conditions Treated'!A:B,2,FALSE),"")</f>
        <v>Secondary Hyperparathyroidism, Hypercalcemia in Parathyroid Carcinoma, Hypercalcemia in Primary HPT</v>
      </c>
      <c r="M149" s="10" t="s">
        <v>1064</v>
      </c>
    </row>
    <row r="150">
      <c r="A150" s="4" t="s">
        <v>802</v>
      </c>
      <c r="B150" s="10" t="s">
        <v>566</v>
      </c>
      <c r="C150" s="6" t="str">
        <f>IFERROR(VLOOKUP(B150,Rankings!A:B,2,FALSE),"")</f>
        <v>LIKELY</v>
      </c>
      <c r="D150" s="6"/>
      <c r="E150" s="6">
        <v>0.0</v>
      </c>
      <c r="F150" s="4" t="str">
        <f>IFERROR(__xludf.DUMMYFUNCTION("SPLIT(I150, "","")"),"Autoimmune Disorders")</f>
        <v>Autoimmune Disorders</v>
      </c>
      <c r="G150" s="4"/>
      <c r="H150" s="4"/>
      <c r="I150" s="4" t="s">
        <v>52</v>
      </c>
      <c r="J150" s="4"/>
      <c r="K150" s="4">
        <v>0.0</v>
      </c>
      <c r="L150" s="7" t="str">
        <f>IFERROR(VLOOKUP(B150,'Conditions Treated'!A:B,2,FALSE),"")</f>
        <v>Rheumatoid Arthritis, Psoriatic Arthritis, Ankylosing Spondylitis, Polyarticular Juvenile Idiopathic Arthritis</v>
      </c>
      <c r="M150" s="10" t="s">
        <v>567</v>
      </c>
    </row>
    <row r="151">
      <c r="A151" s="4" t="s">
        <v>802</v>
      </c>
      <c r="B151" s="10" t="s">
        <v>573</v>
      </c>
      <c r="C151" s="6" t="str">
        <f>IFERROR(VLOOKUP(B151,Rankings!A:B,2,FALSE),"")</f>
        <v>HIGHLY LIKELY</v>
      </c>
      <c r="D151" s="6"/>
      <c r="E151" s="6">
        <v>0.0</v>
      </c>
      <c r="F151" s="4" t="str">
        <f>IFERROR(__xludf.DUMMYFUNCTION("SPLIT(I151, "","")"),"Endocrine Disorders")</f>
        <v>Endocrine Disorders</v>
      </c>
      <c r="G151" s="4"/>
      <c r="H151" s="4"/>
      <c r="I151" s="4" t="s">
        <v>211</v>
      </c>
      <c r="J151" s="4"/>
      <c r="K151" s="4">
        <v>0.0</v>
      </c>
      <c r="L151" s="7" t="str">
        <f>IFERROR(VLOOKUP(B151,'Conditions Treated'!A:B,2,FALSE),"")</f>
        <v>Acromegaly</v>
      </c>
      <c r="M151" s="10" t="s">
        <v>574</v>
      </c>
    </row>
    <row r="152">
      <c r="A152" s="4" t="s">
        <v>802</v>
      </c>
      <c r="B152" s="10" t="s">
        <v>1065</v>
      </c>
      <c r="C152" s="6" t="str">
        <f>IFERROR(VLOOKUP(B152,Rankings!A:B,2,FALSE),"")</f>
        <v>HIGHLY LIKELY</v>
      </c>
      <c r="D152" s="6"/>
      <c r="E152" s="6">
        <v>0.0</v>
      </c>
      <c r="F152" s="4" t="str">
        <f>IFERROR(__xludf.DUMMYFUNCTION("SPLIT(I152, "","")"),"Dermatological Disorders")</f>
        <v>Dermatological Disorders</v>
      </c>
      <c r="G152" s="4"/>
      <c r="H152" s="4"/>
      <c r="I152" s="4" t="s">
        <v>806</v>
      </c>
      <c r="J152" s="4"/>
      <c r="K152" s="4">
        <v>0.0</v>
      </c>
      <c r="L152" s="7" t="str">
        <f>IFERROR(VLOOKUP(B152,'Conditions Treated'!A:B,2,FALSE),"")</f>
        <v>Plaque psoriasis</v>
      </c>
      <c r="M152" s="10" t="s">
        <v>1066</v>
      </c>
    </row>
    <row r="153">
      <c r="A153" s="4" t="s">
        <v>802</v>
      </c>
      <c r="B153" s="4" t="s">
        <v>1067</v>
      </c>
      <c r="C153" s="4" t="s">
        <v>47</v>
      </c>
      <c r="D153" s="4"/>
      <c r="E153" s="7">
        <v>0.0</v>
      </c>
      <c r="F153" s="4" t="str">
        <f>IFERROR(__xludf.DUMMYFUNCTION("SPLIT(I153, "","")"),"Infectious Diseases - HCV")</f>
        <v>Infectious Diseases - HCV</v>
      </c>
      <c r="G153" s="4"/>
      <c r="H153" s="4"/>
      <c r="I153" s="4" t="s">
        <v>190</v>
      </c>
      <c r="J153" s="4"/>
      <c r="K153" s="4">
        <v>0.0</v>
      </c>
      <c r="L153" s="4" t="s">
        <v>191</v>
      </c>
      <c r="M153" s="10" t="s">
        <v>1068</v>
      </c>
    </row>
    <row r="154">
      <c r="A154" s="4" t="s">
        <v>802</v>
      </c>
      <c r="B154" s="4" t="s">
        <v>1069</v>
      </c>
      <c r="C154" s="4" t="s">
        <v>47</v>
      </c>
      <c r="D154" s="4"/>
      <c r="E154" s="7">
        <v>0.0</v>
      </c>
      <c r="F154" s="4" t="str">
        <f>IFERROR(__xludf.DUMMYFUNCTION("SPLIT(I154, "","")"),"Infectious Diseases")</f>
        <v>Infectious Diseases</v>
      </c>
      <c r="G154" s="4"/>
      <c r="H154" s="4"/>
      <c r="I154" s="4" t="s">
        <v>64</v>
      </c>
      <c r="J154" s="4"/>
      <c r="K154" s="4">
        <v>0.0</v>
      </c>
      <c r="L154" s="4" t="s">
        <v>1070</v>
      </c>
      <c r="M154" s="10" t="s">
        <v>1071</v>
      </c>
    </row>
    <row r="155">
      <c r="A155" s="4" t="s">
        <v>802</v>
      </c>
      <c r="B155" s="10" t="s">
        <v>1072</v>
      </c>
      <c r="C155" s="6" t="str">
        <f>IFERROR(VLOOKUP(B155,Rankings!A:B,2,FALSE),"")</f>
        <v>HIGHLY LIKELY</v>
      </c>
      <c r="D155" s="6"/>
      <c r="E155" s="6">
        <v>0.0</v>
      </c>
      <c r="F155" s="4" t="str">
        <f>IFERROR(__xludf.DUMMYFUNCTION("SPLIT(I155, "","")"),"Endocrine Disorders")</f>
        <v>Endocrine Disorders</v>
      </c>
      <c r="G155" s="4"/>
      <c r="H155" s="4"/>
      <c r="I155" s="4" t="s">
        <v>211</v>
      </c>
      <c r="J155" s="4"/>
      <c r="K155" s="4">
        <v>0.0</v>
      </c>
      <c r="L155" s="7" t="str">
        <f>IFERROR(VLOOKUP(B155,'Conditions Treated'!A:B,2,FALSE),"")</f>
        <v>Hyperkalemia</v>
      </c>
      <c r="M155" s="10" t="s">
        <v>1073</v>
      </c>
    </row>
    <row r="156">
      <c r="A156" s="4" t="s">
        <v>802</v>
      </c>
      <c r="B156" s="10" t="s">
        <v>1074</v>
      </c>
      <c r="C156" s="6" t="str">
        <f>IFERROR(VLOOKUP(B156,Rankings!A:B,2,FALSE),"")</f>
        <v>UNLIKELY</v>
      </c>
      <c r="D156" s="6"/>
      <c r="E156" s="6">
        <v>0.0</v>
      </c>
      <c r="F156" s="4" t="str">
        <f>IFERROR(__xludf.DUMMYFUNCTION("SPLIT(I156, "","")"),"Endocrine Disorders")</f>
        <v>Endocrine Disorders</v>
      </c>
      <c r="G156" s="4"/>
      <c r="H156" s="4"/>
      <c r="I156" s="4" t="s">
        <v>211</v>
      </c>
      <c r="J156" s="4"/>
      <c r="K156" s="4">
        <v>0.0</v>
      </c>
      <c r="L156" s="7" t="str">
        <f>IFERROR(VLOOKUP(B156,'Conditions Treated'!A:B,2,FALSE),"")</f>
        <v>Erectile dysfunction</v>
      </c>
      <c r="M156" s="10" t="s">
        <v>1075</v>
      </c>
    </row>
    <row r="157">
      <c r="A157" s="4" t="s">
        <v>802</v>
      </c>
      <c r="B157" s="10" t="s">
        <v>1076</v>
      </c>
      <c r="C157" s="6" t="str">
        <f>IFERROR(VLOOKUP(B157,Rankings!A:B,2,FALSE),"")</f>
        <v>LIKELY</v>
      </c>
      <c r="D157" s="6"/>
      <c r="E157" s="6">
        <v>0.0</v>
      </c>
      <c r="F157" s="4" t="str">
        <f>IFERROR(__xludf.DUMMYFUNCTION("SPLIT(I157, "","")"),"Cardiovascular Disorders")</f>
        <v>Cardiovascular Disorders</v>
      </c>
      <c r="G157" s="4"/>
      <c r="H157" s="4"/>
      <c r="I157" s="4" t="s">
        <v>20</v>
      </c>
      <c r="J157" s="4"/>
      <c r="K157" s="4">
        <v>0.0</v>
      </c>
      <c r="L157" s="7" t="str">
        <f>IFERROR(VLOOKUP(B157,'Conditions Treated'!A:B,2,FALSE),"")</f>
        <v>Hypertension</v>
      </c>
      <c r="M157" s="10" t="s">
        <v>1077</v>
      </c>
    </row>
    <row r="158">
      <c r="A158" s="4" t="s">
        <v>802</v>
      </c>
      <c r="B158" s="10" t="s">
        <v>601</v>
      </c>
      <c r="C158" s="6" t="str">
        <f>IFERROR(VLOOKUP(B158,Rankings!A:B,2,FALSE),"")</f>
        <v>HIGHLY LIKELY</v>
      </c>
      <c r="D158" s="6"/>
      <c r="E158" s="6">
        <v>0.0</v>
      </c>
      <c r="F158" s="4" t="str">
        <f>IFERROR(__xludf.DUMMYFUNCTION("SPLIT(I158, "","")"),"Cancer")</f>
        <v>Cancer</v>
      </c>
      <c r="G158" s="4"/>
      <c r="H158" s="4"/>
      <c r="I158" s="4" t="s">
        <v>17</v>
      </c>
      <c r="J158" s="4"/>
      <c r="K158" s="4">
        <v>0.0</v>
      </c>
      <c r="L158" s="7" t="str">
        <f>IFERROR(VLOOKUP(B158,'Conditions Treated'!A:B,2,FALSE),"")</f>
        <v>Unresectable or metastatic melanoma</v>
      </c>
      <c r="M158" s="10" t="s">
        <v>602</v>
      </c>
    </row>
    <row r="159">
      <c r="A159" s="4" t="s">
        <v>802</v>
      </c>
      <c r="B159" s="10" t="s">
        <v>607</v>
      </c>
      <c r="C159" s="6" t="str">
        <f>IFERROR(VLOOKUP(B159,Rankings!A:B,2,FALSE),"")</f>
        <v>LIKELY</v>
      </c>
      <c r="D159" s="6"/>
      <c r="E159" s="6">
        <v>0.0</v>
      </c>
      <c r="F159" s="4" t="str">
        <f>IFERROR(__xludf.DUMMYFUNCTION("SPLIT(I159, "","")"),"Autoimmune Disorders")</f>
        <v>Autoimmune Disorders</v>
      </c>
      <c r="G159" s="4"/>
      <c r="H159" s="4"/>
      <c r="I159" s="4" t="s">
        <v>52</v>
      </c>
      <c r="J159" s="4"/>
      <c r="K159" s="4">
        <v>0.0</v>
      </c>
      <c r="L159" s="7" t="str">
        <f>IFERROR(VLOOKUP(B159,'Conditions Treated'!A:B,2,FALSE),"")</f>
        <v>Plaque psoriasis, Psoriatic arthritis, Ankylosing spondylitis, Non-radiographic axial spondyloarthritis</v>
      </c>
      <c r="M159" s="10" t="s">
        <v>608</v>
      </c>
    </row>
    <row r="160">
      <c r="A160" s="4" t="s">
        <v>802</v>
      </c>
      <c r="B160" s="10" t="s">
        <v>1078</v>
      </c>
      <c r="C160" s="6" t="str">
        <f>IFERROR(VLOOKUP(B160,Rankings!A:B,2,FALSE),"")</f>
        <v>HIGHLY LIKELY</v>
      </c>
      <c r="D160" s="6"/>
      <c r="E160" s="6">
        <v>0.0</v>
      </c>
      <c r="F160" s="4" t="str">
        <f>IFERROR(__xludf.DUMMYFUNCTION("SPLIT(I160, "","")"),"Cancer")</f>
        <v>Cancer</v>
      </c>
      <c r="G160" s="4"/>
      <c r="H160" s="4"/>
      <c r="I160" s="4" t="s">
        <v>17</v>
      </c>
      <c r="J160" s="4"/>
      <c r="K160" s="4">
        <v>0.0</v>
      </c>
      <c r="L160" s="7" t="str">
        <f>IFERROR(VLOOKUP(B160,'Conditions Treated'!A:B,2,FALSE),"")</f>
        <v>Non-Small Cell Lung Cancer, Pancreatic Cancer</v>
      </c>
      <c r="M160" s="10" t="s">
        <v>1079</v>
      </c>
    </row>
    <row r="161">
      <c r="A161" s="4" t="s">
        <v>802</v>
      </c>
      <c r="B161" s="4" t="s">
        <v>1080</v>
      </c>
      <c r="C161" s="4" t="s">
        <v>77</v>
      </c>
      <c r="D161" s="4"/>
      <c r="E161" s="7">
        <v>0.0</v>
      </c>
      <c r="F161" s="4" t="str">
        <f>IFERROR(__xludf.DUMMYFUNCTION("SPLIT(I161, "","")"),"Infectious Diseases")</f>
        <v>Infectious Diseases</v>
      </c>
      <c r="G161" s="4"/>
      <c r="H161" s="4"/>
      <c r="I161" s="4" t="s">
        <v>64</v>
      </c>
      <c r="J161" s="4"/>
      <c r="K161" s="4">
        <v>0.0</v>
      </c>
      <c r="L161" s="4" t="s">
        <v>886</v>
      </c>
      <c r="M161" s="10" t="s">
        <v>1081</v>
      </c>
    </row>
    <row r="162">
      <c r="A162" s="4" t="s">
        <v>802</v>
      </c>
      <c r="B162" s="10" t="s">
        <v>1082</v>
      </c>
      <c r="C162" s="6" t="str">
        <f>IFERROR(VLOOKUP(B162,Rankings!A:B,2,FALSE),"")</f>
        <v>HIGHLY LIKELY</v>
      </c>
      <c r="D162" s="6"/>
      <c r="E162" s="6">
        <v>0.0</v>
      </c>
      <c r="F162" s="4" t="str">
        <f>IFERROR(__xludf.DUMMYFUNCTION("SPLIT(I162, "","")"),"Neurological Disorders")</f>
        <v>Neurological Disorders</v>
      </c>
      <c r="G162" s="4"/>
      <c r="H162" s="4"/>
      <c r="I162" s="4" t="s">
        <v>57</v>
      </c>
      <c r="J162" s="4"/>
      <c r="K162" s="4">
        <v>0.0</v>
      </c>
      <c r="L162" s="7" t="str">
        <f>IFERROR(VLOOKUP(B162,'Conditions Treated'!A:B,2,FALSE),"")</f>
        <v>Parkinson's disease</v>
      </c>
      <c r="M162" s="10" t="s">
        <v>1083</v>
      </c>
    </row>
    <row r="163">
      <c r="A163" s="4" t="s">
        <v>802</v>
      </c>
      <c r="B163" s="10" t="s">
        <v>1084</v>
      </c>
      <c r="C163" s="6" t="str">
        <f>IFERROR(VLOOKUP(B163,Rankings!A:B,2,FALSE),"")</f>
        <v>HIGHLY LIKELY</v>
      </c>
      <c r="D163" s="6"/>
      <c r="E163" s="6">
        <v>0.0</v>
      </c>
      <c r="F163" s="4" t="str">
        <f>IFERROR(__xludf.DUMMYFUNCTION("SPLIT(I163, "","")"),"Autoimmune Disorders")</f>
        <v>Autoimmune Disorders</v>
      </c>
      <c r="G163" s="4"/>
      <c r="H163" s="4"/>
      <c r="I163" s="4" t="s">
        <v>52</v>
      </c>
      <c r="J163" s="4"/>
      <c r="K163" s="4">
        <v>0.0</v>
      </c>
      <c r="L163" s="7" t="str">
        <f>IFERROR(VLOOKUP(B163,'Conditions Treated'!A:B,2,FALSE),"")</f>
        <v>Relapsing forms of multiple sclerosis</v>
      </c>
      <c r="M163" s="10" t="s">
        <v>1085</v>
      </c>
    </row>
    <row r="164">
      <c r="A164" s="4" t="s">
        <v>802</v>
      </c>
      <c r="B164" s="10" t="s">
        <v>1086</v>
      </c>
      <c r="C164" s="6" t="str">
        <f>IFERROR(VLOOKUP(B164,Rankings!A:B,2,FALSE),"")</f>
        <v>LIKELY</v>
      </c>
      <c r="D164" s="6"/>
      <c r="E164" s="6">
        <v>0.0</v>
      </c>
      <c r="F164" s="4" t="str">
        <f>IFERROR(__xludf.DUMMYFUNCTION("SPLIT(I164, "","")"),"Cardiovascular Disorders")</f>
        <v>Cardiovascular Disorders</v>
      </c>
      <c r="G164" s="4"/>
      <c r="H164" s="4"/>
      <c r="I164" s="4" t="s">
        <v>20</v>
      </c>
      <c r="J164" s="4"/>
      <c r="K164" s="4">
        <v>0.0</v>
      </c>
      <c r="L164" s="7" t="str">
        <f>IFERROR(VLOOKUP(B164,'Conditions Treated'!A:B,2,FALSE),"")</f>
        <v>Hypertension</v>
      </c>
      <c r="M164" s="10" t="s">
        <v>1087</v>
      </c>
    </row>
    <row r="165">
      <c r="A165" s="4" t="s">
        <v>802</v>
      </c>
      <c r="B165" s="10" t="s">
        <v>1088</v>
      </c>
      <c r="C165" s="6" t="str">
        <f>IFERROR(VLOOKUP(B165,Rankings!A:B,2,FALSE),"")</f>
        <v>LIKELY</v>
      </c>
      <c r="D165" s="6"/>
      <c r="E165" s="6">
        <v>0.0</v>
      </c>
      <c r="F165" s="4" t="str">
        <f>IFERROR(__xludf.DUMMYFUNCTION("SPLIT(I165, "","")"),"Cardiovascular Disorders")</f>
        <v>Cardiovascular Disorders</v>
      </c>
      <c r="G165" s="4"/>
      <c r="H165" s="4"/>
      <c r="I165" s="4" t="s">
        <v>20</v>
      </c>
      <c r="J165" s="4"/>
      <c r="K165" s="4">
        <v>0.0</v>
      </c>
      <c r="L165" s="7" t="str">
        <f>IFERROR(VLOOKUP(B165,'Conditions Treated'!A:B,2,FALSE),"")</f>
        <v>Hypertension</v>
      </c>
      <c r="M165" s="10" t="s">
        <v>1087</v>
      </c>
    </row>
    <row r="166">
      <c r="A166" s="4" t="s">
        <v>802</v>
      </c>
      <c r="B166" s="10" t="s">
        <v>1089</v>
      </c>
      <c r="C166" s="6" t="str">
        <f>IFERROR(VLOOKUP(B166,Rankings!A:B,2,FALSE),"")</f>
        <v>UNLIKELY</v>
      </c>
      <c r="D166" s="6"/>
      <c r="E166" s="6">
        <v>0.0</v>
      </c>
      <c r="F166" s="4" t="str">
        <f>IFERROR(__xludf.DUMMYFUNCTION("SPLIT(I166, "","")"),"Gastrointestinal Disorders")</f>
        <v>Gastrointestinal Disorders</v>
      </c>
      <c r="G166" s="4"/>
      <c r="H166" s="4"/>
      <c r="I166" s="4" t="s">
        <v>266</v>
      </c>
      <c r="J166" s="4"/>
      <c r="K166" s="4">
        <v>0.0</v>
      </c>
      <c r="L166" s="7" t="str">
        <f>IFERROR(VLOOKUP(B166,'Conditions Treated'!A:B,2,FALSE),"")</f>
        <v>Postoperative nausea and vomiting, Nausea associated with gastroenteritis</v>
      </c>
      <c r="M166" s="10" t="s">
        <v>1090</v>
      </c>
    </row>
    <row r="167">
      <c r="A167" s="4" t="s">
        <v>802</v>
      </c>
      <c r="B167" s="10" t="s">
        <v>1091</v>
      </c>
      <c r="C167" s="6" t="str">
        <f>IFERROR(VLOOKUP(B167,Rankings!A:B,2,FALSE),"")</f>
        <v>LIKELY</v>
      </c>
      <c r="D167" s="6"/>
      <c r="E167" s="6">
        <v>0.0</v>
      </c>
      <c r="F167" s="4" t="str">
        <f>IFERROR(__xludf.DUMMYFUNCTION("SPLIT(I167, "","")"),"Psychiatric Disorders")</f>
        <v>Psychiatric Disorders</v>
      </c>
      <c r="G167" s="4"/>
      <c r="H167" s="4"/>
      <c r="I167" s="4" t="s">
        <v>156</v>
      </c>
      <c r="J167" s="4"/>
      <c r="K167" s="4">
        <v>0.0</v>
      </c>
      <c r="L167" s="7" t="str">
        <f>IFERROR(VLOOKUP(B167,'Conditions Treated'!A:B,2,FALSE),"")</f>
        <v>Anxiety disorders, Partial seizures, Acute alcohol withdrawal</v>
      </c>
      <c r="M167" s="10" t="s">
        <v>1092</v>
      </c>
    </row>
    <row r="168">
      <c r="A168" s="4" t="s">
        <v>802</v>
      </c>
      <c r="B168" s="10" t="s">
        <v>1093</v>
      </c>
      <c r="C168" s="6" t="str">
        <f>IFERROR(VLOOKUP(B168,Rankings!A:B,2,FALSE),"")</f>
        <v>LIKELY</v>
      </c>
      <c r="D168" s="6"/>
      <c r="E168" s="6">
        <v>0.0</v>
      </c>
      <c r="F168" s="4" t="str">
        <f>IFERROR(__xludf.DUMMYFUNCTION("SPLIT(I168, "","")"),"Neurological Disorders")</f>
        <v>Neurological Disorders</v>
      </c>
      <c r="G168" s="4"/>
      <c r="H168" s="4"/>
      <c r="I168" s="4" t="s">
        <v>57</v>
      </c>
      <c r="J168" s="4"/>
      <c r="K168" s="4">
        <v>0.0</v>
      </c>
      <c r="L168" s="7" t="str">
        <f>IFERROR(VLOOKUP(B168,'Conditions Treated'!A:B,2,FALSE),"")</f>
        <v>Epilepsy, Migraine</v>
      </c>
      <c r="M168" s="10" t="s">
        <v>1094</v>
      </c>
    </row>
    <row r="169">
      <c r="A169" s="4" t="s">
        <v>802</v>
      </c>
      <c r="B169" s="10" t="s">
        <v>654</v>
      </c>
      <c r="C169" s="6" t="str">
        <f>IFERROR(VLOOKUP(B169,Rankings!A:B,2,FALSE),"")</f>
        <v>HIGHLY LIKELY</v>
      </c>
      <c r="D169" s="6"/>
      <c r="E169" s="6">
        <v>0.0</v>
      </c>
      <c r="F169" s="4" t="str">
        <f>IFERROR(__xludf.DUMMYFUNCTION("SPLIT(I169, "","")"),"Cancer")</f>
        <v>Cancer</v>
      </c>
      <c r="G169" s="4" t="str">
        <f>IFERROR(__xludf.DUMMYFUNCTION("""COMPUTED_VALUE""")," Autoimmune Disorders")</f>
        <v> Autoimmune Disorders</v>
      </c>
      <c r="H169" s="4"/>
      <c r="I169" s="4" t="s">
        <v>330</v>
      </c>
      <c r="J169" s="4"/>
      <c r="K169" s="4">
        <v>0.0</v>
      </c>
      <c r="L169" s="7" t="str">
        <f>IFERROR(VLOOKUP(B169,'Conditions Treated'!A:B,2,FALSE),"")</f>
        <v>Non-Hodgkin's Lymphoma, Chronic Lymphocytic Leukemia, Rheumatoid Arthritis, Granulomatosis with Polyangiitis, Microscopic Polyangiitis</v>
      </c>
      <c r="M169" s="10" t="s">
        <v>655</v>
      </c>
    </row>
    <row r="170">
      <c r="A170" s="4" t="s">
        <v>802</v>
      </c>
      <c r="B170" s="10" t="s">
        <v>1095</v>
      </c>
      <c r="C170" s="6" t="str">
        <f>IFERROR(VLOOKUP(B170,Rankings!A:B,2,FALSE),"")</f>
        <v>LIKELY</v>
      </c>
      <c r="D170" s="6"/>
      <c r="E170" s="6">
        <v>0.0</v>
      </c>
      <c r="F170" s="4" t="str">
        <f>IFERROR(__xludf.DUMMYFUNCTION("SPLIT(I170, "","")"),"Respiratory Disorders")</f>
        <v>Respiratory Disorders</v>
      </c>
      <c r="G170" s="4"/>
      <c r="H170" s="4"/>
      <c r="I170" s="4" t="s">
        <v>200</v>
      </c>
      <c r="J170" s="4"/>
      <c r="K170" s="4">
        <v>0.0</v>
      </c>
      <c r="L170" s="7" t="str">
        <f>IFERROR(VLOOKUP(B170,'Conditions Treated'!A:B,2,FALSE),"")</f>
        <v>Chronic obstructive pulmonary disease</v>
      </c>
      <c r="M170" s="10" t="s">
        <v>1096</v>
      </c>
    </row>
    <row r="171">
      <c r="A171" s="4" t="s">
        <v>802</v>
      </c>
      <c r="B171" s="10" t="s">
        <v>660</v>
      </c>
      <c r="C171" s="6" t="str">
        <f>IFERROR(VLOOKUP(B171,Rankings!A:B,2,FALSE),"")</f>
        <v>HIGHLY LIKELY</v>
      </c>
      <c r="D171" s="6"/>
      <c r="E171" s="6">
        <v>0.0</v>
      </c>
      <c r="F171" s="4" t="str">
        <f>IFERROR(__xludf.DUMMYFUNCTION("SPLIT(I171, "","")"),"Cancer")</f>
        <v>Cancer</v>
      </c>
      <c r="G171" s="4"/>
      <c r="H171" s="4"/>
      <c r="I171" s="4" t="s">
        <v>17</v>
      </c>
      <c r="J171" s="4"/>
      <c r="K171" s="4">
        <v>0.0</v>
      </c>
      <c r="L171" s="7" t="str">
        <f>IFERROR(VLOOKUP(B171,'Conditions Treated'!A:B,2,FALSE),"")</f>
        <v>Advanced or metastatic breast cancer, Hormone receptor-positive metastatic breast cancer</v>
      </c>
      <c r="M171" s="10" t="s">
        <v>661</v>
      </c>
    </row>
    <row r="172">
      <c r="A172" s="4" t="s">
        <v>802</v>
      </c>
      <c r="B172" s="10" t="s">
        <v>1097</v>
      </c>
      <c r="C172" s="6" t="str">
        <f>IFERROR(VLOOKUP(B172,Rankings!A:B,2,FALSE),"")</f>
        <v>HIGHLY LIKELY</v>
      </c>
      <c r="D172" s="6"/>
      <c r="E172" s="6">
        <v>0.0</v>
      </c>
      <c r="F172" s="4" t="str">
        <f>IFERROR(__xludf.DUMMYFUNCTION("SPLIT(I172, "","")"),"Endocrine Disorders")</f>
        <v>Endocrine Disorders</v>
      </c>
      <c r="G172" s="4"/>
      <c r="H172" s="4"/>
      <c r="I172" s="4" t="s">
        <v>211</v>
      </c>
      <c r="J172" s="4"/>
      <c r="K172" s="4">
        <v>0.0</v>
      </c>
      <c r="L172" s="7" t="str">
        <f>IFERROR(VLOOKUP(B172,'Conditions Treated'!A:B,2,FALSE),"")</f>
        <v>Hypothyroidism, Pituitary Thyrotropin Suppression</v>
      </c>
      <c r="M172" s="10" t="s">
        <v>1098</v>
      </c>
    </row>
    <row r="173">
      <c r="A173" s="4" t="s">
        <v>802</v>
      </c>
      <c r="B173" s="10" t="s">
        <v>1099</v>
      </c>
      <c r="C173" s="6" t="str">
        <f>IFERROR(VLOOKUP(B173,Rankings!A:B,2,FALSE),"")</f>
        <v>UNLIKELY</v>
      </c>
      <c r="D173" s="6"/>
      <c r="E173" s="6">
        <v>0.0</v>
      </c>
      <c r="F173" s="4" t="str">
        <f>IFERROR(__xludf.DUMMYFUNCTION("SPLIT(I173, "","")"),"Urological Disorders")</f>
        <v>Urological Disorders</v>
      </c>
      <c r="G173" s="4"/>
      <c r="H173" s="4"/>
      <c r="I173" s="4" t="s">
        <v>1100</v>
      </c>
      <c r="J173" s="4"/>
      <c r="K173" s="4">
        <v>0.0</v>
      </c>
      <c r="L173" s="7" t="str">
        <f>IFERROR(VLOOKUP(B173,'Conditions Treated'!A:B,2,FALSE),"")</f>
        <v>Irritative voiding symptoms</v>
      </c>
      <c r="M173" s="10" t="s">
        <v>1101</v>
      </c>
    </row>
    <row r="174">
      <c r="A174" s="4" t="s">
        <v>802</v>
      </c>
      <c r="B174" s="4" t="s">
        <v>1102</v>
      </c>
      <c r="C174" s="4" t="s">
        <v>47</v>
      </c>
      <c r="D174" s="4"/>
      <c r="E174" s="7">
        <v>0.0</v>
      </c>
      <c r="F174" s="4" t="str">
        <f>IFERROR(__xludf.DUMMYFUNCTION("SPLIT(I174, "","")"),"Infectious Diseases")</f>
        <v>Infectious Diseases</v>
      </c>
      <c r="G174" s="4"/>
      <c r="H174" s="4"/>
      <c r="I174" s="4" t="s">
        <v>64</v>
      </c>
      <c r="J174" s="4"/>
      <c r="K174" s="4">
        <v>0.0</v>
      </c>
      <c r="L174" s="4" t="s">
        <v>1103</v>
      </c>
      <c r="M174" s="10" t="s">
        <v>1104</v>
      </c>
    </row>
    <row r="175">
      <c r="A175" s="4" t="s">
        <v>802</v>
      </c>
      <c r="B175" s="10" t="s">
        <v>1105</v>
      </c>
      <c r="C175" s="6" t="str">
        <f>IFERROR(VLOOKUP(B175,Rankings!A:B,2,FALSE),"")</f>
        <v>LIKELY</v>
      </c>
      <c r="D175" s="6"/>
      <c r="E175" s="6">
        <v>0.0</v>
      </c>
      <c r="F175" s="4" t="str">
        <f>IFERROR(__xludf.DUMMYFUNCTION("SPLIT(I175, "","")"),"Cardiovascular Disorders")</f>
        <v>Cardiovascular Disorders</v>
      </c>
      <c r="G175" s="4"/>
      <c r="H175" s="4"/>
      <c r="I175" s="4" t="s">
        <v>20</v>
      </c>
      <c r="J175" s="4"/>
      <c r="K175" s="4">
        <v>0.0</v>
      </c>
      <c r="L175" s="7" t="str">
        <f>IFERROR(VLOOKUP(B175,'Conditions Treated'!A:B,2,FALSE),"")</f>
        <v>Hypertension, Heart Failure, Asymptomatic Left Ventricular Dysfunction</v>
      </c>
      <c r="M175" s="10" t="s">
        <v>1106</v>
      </c>
    </row>
    <row r="176">
      <c r="A176" s="4" t="s">
        <v>802</v>
      </c>
      <c r="B176" s="10" t="s">
        <v>1107</v>
      </c>
      <c r="C176" s="6" t="str">
        <f>IFERROR(VLOOKUP(B176,Rankings!A:B,2,FALSE),"")</f>
        <v>UNLIKELY</v>
      </c>
      <c r="D176" s="6"/>
      <c r="E176" s="6">
        <v>0.0</v>
      </c>
      <c r="F176" s="4" t="str">
        <f>IFERROR(__xludf.DUMMYFUNCTION("SPLIT(I176, "","")"),"Endocrine Disorders")</f>
        <v>Endocrine Disorders</v>
      </c>
      <c r="G176" s="4"/>
      <c r="H176" s="4"/>
      <c r="I176" s="4" t="s">
        <v>211</v>
      </c>
      <c r="J176" s="4"/>
      <c r="K176" s="4">
        <v>0.0</v>
      </c>
      <c r="L176" s="7" t="str">
        <f>IFERROR(VLOOKUP(B176,'Conditions Treated'!A:B,2,FALSE),"")</f>
        <v>Erectile dysfunction</v>
      </c>
      <c r="M176" s="10" t="s">
        <v>1108</v>
      </c>
    </row>
    <row r="177">
      <c r="A177" s="4" t="s">
        <v>802</v>
      </c>
      <c r="B177" s="10" t="s">
        <v>1109</v>
      </c>
      <c r="C177" s="6" t="str">
        <f>IFERROR(VLOOKUP(B177,Rankings!A:B,2,FALSE),"")</f>
        <v>HIGHLY LIKELY</v>
      </c>
      <c r="D177" s="6"/>
      <c r="E177" s="6">
        <v>0.0</v>
      </c>
      <c r="F177" s="4" t="str">
        <f>IFERROR(__xludf.DUMMYFUNCTION("SPLIT(I177, "","")"),"Gastrointestinal Disorders")</f>
        <v>Gastrointestinal Disorders</v>
      </c>
      <c r="G177" s="4"/>
      <c r="H177" s="4"/>
      <c r="I177" s="4" t="s">
        <v>266</v>
      </c>
      <c r="J177" s="4"/>
      <c r="K177" s="4">
        <v>0.0</v>
      </c>
      <c r="L177" s="7" t="str">
        <f>IFERROR(VLOOKUP(B177,'Conditions Treated'!A:B,2,FALSE),"")</f>
        <v>Exocrine pancreatic insufficiency</v>
      </c>
      <c r="M177" s="10" t="s">
        <v>1110</v>
      </c>
    </row>
    <row r="178">
      <c r="A178" s="4" t="s">
        <v>802</v>
      </c>
      <c r="B178" s="10" t="s">
        <v>1111</v>
      </c>
      <c r="C178" s="6" t="str">
        <f>IFERROR(VLOOKUP(B178,Rankings!A:B,2,FALSE),"")</f>
        <v>HIGHLY LIKELY</v>
      </c>
      <c r="D178" s="6"/>
      <c r="E178" s="6">
        <v>0.0</v>
      </c>
      <c r="F178" s="4" t="str">
        <f>IFERROR(__xludf.DUMMYFUNCTION("SPLIT(I178, "","")"),"Cancer")</f>
        <v>Cancer</v>
      </c>
      <c r="G178" s="4"/>
      <c r="H178" s="4"/>
      <c r="I178" s="4" t="s">
        <v>17</v>
      </c>
      <c r="J178" s="4"/>
      <c r="K178" s="4">
        <v>0.0</v>
      </c>
      <c r="L178" s="7" t="str">
        <f>IFERROR(VLOOKUP(B178,'Conditions Treated'!A:B,2,FALSE),"")</f>
        <v>Advanced renal cell carcinoma, Advanced soft tissue sarcoma</v>
      </c>
      <c r="M178" s="10" t="s">
        <v>1112</v>
      </c>
    </row>
    <row r="179">
      <c r="A179" s="4" t="s">
        <v>802</v>
      </c>
      <c r="B179" s="10" t="s">
        <v>1113</v>
      </c>
      <c r="C179" s="6" t="str">
        <f>IFERROR(VLOOKUP(B179,Rankings!A:B,2,FALSE),"")</f>
        <v>LIKELY</v>
      </c>
      <c r="D179" s="6"/>
      <c r="E179" s="6">
        <v>0.0</v>
      </c>
      <c r="F179" s="4" t="str">
        <f>IFERROR(__xludf.DUMMYFUNCTION("SPLIT(I179, "","")"),"Psychiatric Disorders")</f>
        <v>Psychiatric Disorders</v>
      </c>
      <c r="G179" s="4"/>
      <c r="H179" s="4"/>
      <c r="I179" s="4" t="s">
        <v>156</v>
      </c>
      <c r="J179" s="4"/>
      <c r="K179" s="4">
        <v>0.0</v>
      </c>
      <c r="L179" s="7" t="str">
        <f>IFERROR(VLOOKUP(B179,'Conditions Treated'!A:B,2,FALSE),"")</f>
        <v>Schizophrenia, Bipolar I disorder, Major depressive disorder</v>
      </c>
      <c r="M179" s="10" t="s">
        <v>1114</v>
      </c>
    </row>
    <row r="180">
      <c r="A180" s="4" t="s">
        <v>802</v>
      </c>
      <c r="B180" s="10" t="s">
        <v>1115</v>
      </c>
      <c r="C180" s="6" t="str">
        <f>IFERROR(VLOOKUP(B180,Rankings!A:B,2,FALSE),"")</f>
        <v>LIKELY</v>
      </c>
      <c r="D180" s="6"/>
      <c r="E180" s="6">
        <v>0.0</v>
      </c>
      <c r="F180" s="4" t="str">
        <f>IFERROR(__xludf.DUMMYFUNCTION("SPLIT(I180, "","")"),"Psychiatric Disorders")</f>
        <v>Psychiatric Disorders</v>
      </c>
      <c r="G180" s="4"/>
      <c r="H180" s="4"/>
      <c r="I180" s="4" t="s">
        <v>156</v>
      </c>
      <c r="J180" s="4"/>
      <c r="K180" s="4">
        <v>0.0</v>
      </c>
      <c r="L180" s="7" t="str">
        <f>IFERROR(VLOOKUP(B180,'Conditions Treated'!A:B,2,FALSE),"")</f>
        <v>Major depressive disorder, Prevention of seasonal affective disorder</v>
      </c>
      <c r="M180" s="10" t="s">
        <v>1116</v>
      </c>
    </row>
    <row r="181">
      <c r="A181" s="4" t="s">
        <v>802</v>
      </c>
      <c r="B181" s="10" t="s">
        <v>1117</v>
      </c>
      <c r="C181" s="6" t="str">
        <f>IFERROR(VLOOKUP(B181,Rankings!A:B,2,FALSE),"")</f>
        <v>LIKELY</v>
      </c>
      <c r="D181" s="6"/>
      <c r="E181" s="6">
        <v>0.0</v>
      </c>
      <c r="F181" s="4" t="str">
        <f>IFERROR(__xludf.DUMMYFUNCTION("SPLIT(I181, "","")"),"Autoimmune Disorders")</f>
        <v>Autoimmune Disorders</v>
      </c>
      <c r="G181" s="4"/>
      <c r="H181" s="4"/>
      <c r="I181" s="4" t="s">
        <v>52</v>
      </c>
      <c r="J181" s="4"/>
      <c r="K181" s="4">
        <v>0.0</v>
      </c>
      <c r="L181" s="7" t="str">
        <f>IFERROR(VLOOKUP(B181,'Conditions Treated'!A:B,2,FALSE),"")</f>
        <v>Rheumatoid arthritis, Psoriatic arthritis, Ankylosing spondylitis, Ulcerative colitis, Polyarticular Course Juvenile Idiopathic Arthritis</v>
      </c>
      <c r="M181" s="10" t="s">
        <v>1118</v>
      </c>
    </row>
    <row r="182">
      <c r="A182" s="4" t="s">
        <v>802</v>
      </c>
      <c r="B182" s="10" t="s">
        <v>1119</v>
      </c>
      <c r="C182" s="6" t="str">
        <f>IFERROR(VLOOKUP(B182,Rankings!A:B,2,FALSE),"")</f>
        <v>LIKELY</v>
      </c>
      <c r="D182" s="6"/>
      <c r="E182" s="6">
        <v>0.0</v>
      </c>
      <c r="F182" s="4" t="str">
        <f>IFERROR(__xludf.DUMMYFUNCTION("SPLIT(I182, "","")"),"Autoimmune Disorders")</f>
        <v>Autoimmune Disorders</v>
      </c>
      <c r="G182" s="4"/>
      <c r="H182" s="4"/>
      <c r="I182" s="4" t="s">
        <v>52</v>
      </c>
      <c r="J182" s="4"/>
      <c r="K182" s="4">
        <v>0.0</v>
      </c>
      <c r="L182" s="7" t="str">
        <f>IFERROR(VLOOKUP(B182,'Conditions Treated'!A:B,2,FALSE),"")</f>
        <v>Rheumatoid arthritis, Psoriatic arthritis, Ankylosing spondylitis, Ulcerative colitis</v>
      </c>
      <c r="M182" s="10" t="s">
        <v>1118</v>
      </c>
    </row>
    <row r="183">
      <c r="A183" s="4" t="s">
        <v>802</v>
      </c>
      <c r="B183" s="10" t="s">
        <v>709</v>
      </c>
      <c r="C183" s="6" t="str">
        <f>IFERROR(VLOOKUP(B183,Rankings!A:B,2,FALSE),"")</f>
        <v>HIGHLY LIKELY</v>
      </c>
      <c r="D183" s="6"/>
      <c r="E183" s="6">
        <v>0.0</v>
      </c>
      <c r="F183" s="4" t="str">
        <f>IFERROR(__xludf.DUMMYFUNCTION("SPLIT(I183, "","")"),"Cancer")</f>
        <v>Cancer</v>
      </c>
      <c r="G183" s="4"/>
      <c r="H183" s="4"/>
      <c r="I183" s="4" t="s">
        <v>17</v>
      </c>
      <c r="J183" s="4"/>
      <c r="K183" s="4">
        <v>0.0</v>
      </c>
      <c r="L183" s="7" t="str">
        <f>IFERROR(VLOOKUP(B183,'Conditions Treated'!A:B,2,FALSE),"")</f>
        <v>Castration-resistant prostate cancer, Metastatic castration-sensitive prostate cancer</v>
      </c>
      <c r="M183" s="10" t="s">
        <v>710</v>
      </c>
    </row>
    <row r="184">
      <c r="A184" s="4" t="s">
        <v>802</v>
      </c>
      <c r="B184" s="10" t="s">
        <v>715</v>
      </c>
      <c r="C184" s="6" t="str">
        <f>IFERROR(VLOOKUP(B184,Rankings!A:B,2,FALSE),"")</f>
        <v>HIGHLY LIKELY</v>
      </c>
      <c r="D184" s="6"/>
      <c r="E184" s="6">
        <v>0.0</v>
      </c>
      <c r="F184" s="4" t="str">
        <f>IFERROR(__xludf.DUMMYFUNCTION("SPLIT(I184, "","")"),"Cancer")</f>
        <v>Cancer</v>
      </c>
      <c r="G184" s="4"/>
      <c r="H184" s="4"/>
      <c r="I184" s="4" t="s">
        <v>17</v>
      </c>
      <c r="J184" s="4"/>
      <c r="K184" s="4">
        <v>0.0</v>
      </c>
      <c r="L184" s="7" t="str">
        <f>IFERROR(VLOOKUP(B184,'Conditions Treated'!A:B,2,FALSE),"")</f>
        <v>Melanoma, Renal Cell Carcinoma, Colorectal Cancer, Hepatocellular Carcinoma, Non-Small Cell Lung Cancer, Malignant Pleural Mesothelioma, Esophageal Cancer</v>
      </c>
      <c r="M184" s="10" t="s">
        <v>716</v>
      </c>
    </row>
    <row r="185">
      <c r="A185" s="4" t="s">
        <v>802</v>
      </c>
      <c r="B185" s="10" t="s">
        <v>1120</v>
      </c>
      <c r="C185" s="6" t="str">
        <f>IFERROR(VLOOKUP(B185,Rankings!A:B,2,FALSE),"")</f>
        <v>HIGHLY LIKELY</v>
      </c>
      <c r="D185" s="6"/>
      <c r="E185" s="6">
        <v>0.0</v>
      </c>
      <c r="F185" s="4" t="str">
        <f>IFERROR(__xludf.DUMMYFUNCTION("SPLIT(I185, "","")"),"Endocrine Disorders")</f>
        <v>Endocrine Disorders</v>
      </c>
      <c r="G185" s="4"/>
      <c r="H185" s="4"/>
      <c r="I185" s="4" t="s">
        <v>211</v>
      </c>
      <c r="J185" s="4"/>
      <c r="K185" s="4">
        <v>0.0</v>
      </c>
      <c r="L185" s="7" t="str">
        <f>IFERROR(VLOOKUP(B185,'Conditions Treated'!A:B,2,FALSE),"")</f>
        <v>Atrophic vaginitis due to menopause</v>
      </c>
      <c r="M185" s="10" t="s">
        <v>1121</v>
      </c>
    </row>
    <row r="186">
      <c r="A186" s="4" t="s">
        <v>802</v>
      </c>
      <c r="B186" s="10" t="s">
        <v>1122</v>
      </c>
      <c r="C186" s="6" t="str">
        <f>IFERROR(VLOOKUP(B186,Rankings!A:B,2,FALSE),"")</f>
        <v>HIGHLY LIKELY</v>
      </c>
      <c r="D186" s="6"/>
      <c r="E186" s="6">
        <v>0.0</v>
      </c>
      <c r="F186" s="4" t="str">
        <f>IFERROR(__xludf.DUMMYFUNCTION("SPLIT(I186, "","")"),"Neurological Disorders")</f>
        <v>Neurological Disorders</v>
      </c>
      <c r="G186" s="4"/>
      <c r="H186" s="4"/>
      <c r="I186" s="4" t="s">
        <v>57</v>
      </c>
      <c r="J186" s="4"/>
      <c r="K186" s="4">
        <v>0.0</v>
      </c>
      <c r="L186" s="7" t="str">
        <f>IFERROR(VLOOKUP(B186,'Conditions Treated'!A:B,2,FALSE),"")</f>
        <v>Spasticity</v>
      </c>
      <c r="M186" s="10" t="s">
        <v>1123</v>
      </c>
    </row>
    <row r="187">
      <c r="A187" s="4" t="s">
        <v>802</v>
      </c>
      <c r="B187" s="10" t="s">
        <v>727</v>
      </c>
      <c r="C187" s="6" t="str">
        <f>IFERROR(VLOOKUP(B187,Rankings!A:B,2,FALSE),"")</f>
        <v>LIKELY</v>
      </c>
      <c r="D187" s="6"/>
      <c r="E187" s="6">
        <v>0.0</v>
      </c>
      <c r="F187" s="4" t="str">
        <f>IFERROR(__xludf.DUMMYFUNCTION("SPLIT(I187, "","")"),"Neurological Disorders")</f>
        <v>Neurological Disorders</v>
      </c>
      <c r="G187" s="4"/>
      <c r="H187" s="4"/>
      <c r="I187" s="4" t="s">
        <v>57</v>
      </c>
      <c r="J187" s="4"/>
      <c r="K187" s="4">
        <v>0.0</v>
      </c>
      <c r="L187" s="7" t="str">
        <f>IFERROR(VLOOKUP(B187,'Conditions Treated'!A:B,2,FALSE),"")</f>
        <v>Partial seizures</v>
      </c>
      <c r="M187" s="10" t="s">
        <v>728</v>
      </c>
    </row>
    <row r="188">
      <c r="A188" s="4" t="s">
        <v>802</v>
      </c>
      <c r="B188" s="10" t="s">
        <v>1124</v>
      </c>
      <c r="C188" s="6" t="str">
        <f>IFERROR(VLOOKUP(B188,Rankings!A:B,2,FALSE),"")</f>
        <v>HIGHLY LIKELY</v>
      </c>
      <c r="D188" s="6"/>
      <c r="E188" s="6">
        <v>0.0</v>
      </c>
      <c r="F188" s="4" t="str">
        <f>IFERROR(__xludf.DUMMYFUNCTION("SPLIT(I188, "","")"),"Cardiovascular Disorders")</f>
        <v>Cardiovascular Disorders</v>
      </c>
      <c r="G188" s="4"/>
      <c r="H188" s="4"/>
      <c r="I188" s="4" t="s">
        <v>20</v>
      </c>
      <c r="J188" s="4"/>
      <c r="K188" s="4">
        <v>0.0</v>
      </c>
      <c r="L188" s="7" t="str">
        <f>IFERROR(VLOOKUP(B188,'Conditions Treated'!A:B,2,FALSE),"")</f>
        <v>Thrombotic cardiovascular events</v>
      </c>
      <c r="M188" s="10" t="s">
        <v>1125</v>
      </c>
    </row>
    <row r="189">
      <c r="A189" s="4" t="s">
        <v>802</v>
      </c>
      <c r="B189" s="10" t="s">
        <v>731</v>
      </c>
      <c r="C189" s="6" t="str">
        <f>IFERROR(VLOOKUP(B189,Rankings!A:B,2,FALSE),"")</f>
        <v>HIGHLY LIKELY</v>
      </c>
      <c r="D189" s="6"/>
      <c r="E189" s="6">
        <v>0.0</v>
      </c>
      <c r="F189" s="4" t="str">
        <f>IFERROR(__xludf.DUMMYFUNCTION("SPLIT(I189, "","")"),"Cancer")</f>
        <v>Cancer</v>
      </c>
      <c r="G189" s="4"/>
      <c r="H189" s="4"/>
      <c r="I189" s="4" t="s">
        <v>17</v>
      </c>
      <c r="J189" s="4"/>
      <c r="K189" s="4">
        <v>0.0</v>
      </c>
      <c r="L189" s="7" t="str">
        <f>IFERROR(VLOOKUP(B189,'Conditions Treated'!A:B,2,FALSE),"")</f>
        <v>Metastatic castration-resistant prostate cancer, Metastatic high-risk castration-sensitive prostate cancer</v>
      </c>
      <c r="M189" s="10" t="s">
        <v>732</v>
      </c>
    </row>
    <row r="190">
      <c r="E190" s="7">
        <v>0.0</v>
      </c>
      <c r="K190" s="7">
        <v>0.0</v>
      </c>
    </row>
    <row r="191">
      <c r="E191" s="7">
        <v>0.0</v>
      </c>
      <c r="K191" s="7">
        <v>0.0</v>
      </c>
    </row>
    <row r="192">
      <c r="E192" s="7">
        <v>0.0</v>
      </c>
      <c r="K192" s="7">
        <v>0.0</v>
      </c>
    </row>
    <row r="193">
      <c r="E193" s="7">
        <v>0.0</v>
      </c>
      <c r="K193" s="7">
        <v>0.0</v>
      </c>
    </row>
    <row r="194">
      <c r="E194" s="7">
        <v>0.0</v>
      </c>
      <c r="K194" s="7">
        <v>0.0</v>
      </c>
    </row>
    <row r="195">
      <c r="E195" s="7">
        <v>0.0</v>
      </c>
      <c r="K195" s="7">
        <v>0.0</v>
      </c>
    </row>
    <row r="196">
      <c r="E196" s="7">
        <v>0.0</v>
      </c>
      <c r="K196" s="7">
        <v>0.0</v>
      </c>
    </row>
    <row r="197">
      <c r="E197" s="7">
        <v>0.0</v>
      </c>
      <c r="K197" s="7">
        <v>0.0</v>
      </c>
    </row>
    <row r="198">
      <c r="E198" s="7">
        <v>0.0</v>
      </c>
      <c r="K198" s="7">
        <v>0.0</v>
      </c>
    </row>
    <row r="199">
      <c r="E199" s="7">
        <v>0.0</v>
      </c>
      <c r="K199" s="7">
        <v>0.0</v>
      </c>
    </row>
    <row r="200">
      <c r="E200" s="7">
        <v>0.0</v>
      </c>
      <c r="K200" s="7">
        <v>0.0</v>
      </c>
    </row>
    <row r="201">
      <c r="E201" s="7">
        <v>0.0</v>
      </c>
      <c r="K201" s="7">
        <v>0.0</v>
      </c>
    </row>
    <row r="202">
      <c r="E202" s="7">
        <v>0.0</v>
      </c>
      <c r="K202" s="7">
        <v>0.0</v>
      </c>
    </row>
    <row r="203">
      <c r="E203" s="7">
        <v>0.0</v>
      </c>
      <c r="K203" s="7">
        <v>0.0</v>
      </c>
    </row>
    <row r="204">
      <c r="E204" s="7">
        <v>0.0</v>
      </c>
      <c r="K204" s="7">
        <v>0.0</v>
      </c>
    </row>
    <row r="205">
      <c r="E205" s="7">
        <v>0.0</v>
      </c>
      <c r="K205" s="7">
        <v>0.0</v>
      </c>
    </row>
    <row r="206">
      <c r="E206" s="7">
        <v>0.0</v>
      </c>
      <c r="K206" s="7">
        <v>0.0</v>
      </c>
    </row>
    <row r="207">
      <c r="E207" s="7">
        <v>0.0</v>
      </c>
      <c r="K207" s="7">
        <v>0.0</v>
      </c>
    </row>
    <row r="208">
      <c r="E208" s="7">
        <v>0.0</v>
      </c>
      <c r="K208" s="7">
        <v>0.0</v>
      </c>
    </row>
    <row r="209">
      <c r="E209" s="7">
        <v>0.0</v>
      </c>
      <c r="K209" s="7">
        <v>0.0</v>
      </c>
    </row>
    <row r="210">
      <c r="E210" s="7">
        <v>0.0</v>
      </c>
      <c r="K210" s="7">
        <v>0.0</v>
      </c>
    </row>
    <row r="211">
      <c r="E211" s="7">
        <v>0.0</v>
      </c>
      <c r="K211" s="7">
        <v>0.0</v>
      </c>
    </row>
    <row r="212">
      <c r="E212" s="7">
        <v>0.0</v>
      </c>
      <c r="K212" s="7">
        <v>0.0</v>
      </c>
    </row>
    <row r="213">
      <c r="E213" s="7">
        <v>0.0</v>
      </c>
      <c r="K213" s="7">
        <v>0.0</v>
      </c>
    </row>
    <row r="214">
      <c r="E214" s="7">
        <v>0.0</v>
      </c>
      <c r="K214" s="7">
        <v>0.0</v>
      </c>
    </row>
    <row r="215">
      <c r="E215" s="7">
        <v>0.0</v>
      </c>
      <c r="K215" s="7">
        <v>0.0</v>
      </c>
    </row>
    <row r="216">
      <c r="E216" s="7">
        <v>0.0</v>
      </c>
      <c r="K216" s="7">
        <v>0.0</v>
      </c>
    </row>
    <row r="217">
      <c r="E217" s="7">
        <v>0.0</v>
      </c>
      <c r="K217" s="7">
        <v>0.0</v>
      </c>
    </row>
    <row r="218">
      <c r="E218" s="7">
        <v>0.0</v>
      </c>
      <c r="K218" s="7">
        <v>0.0</v>
      </c>
    </row>
    <row r="219">
      <c r="E219" s="7">
        <v>0.0</v>
      </c>
      <c r="K219" s="7">
        <v>0.0</v>
      </c>
    </row>
    <row r="220">
      <c r="E220" s="7">
        <v>0.0</v>
      </c>
      <c r="K220" s="7">
        <v>0.0</v>
      </c>
    </row>
    <row r="221">
      <c r="E221" s="7">
        <v>0.0</v>
      </c>
      <c r="K221" s="7">
        <v>0.0</v>
      </c>
    </row>
    <row r="222">
      <c r="E222" s="7">
        <v>0.0</v>
      </c>
      <c r="K222" s="7">
        <v>0.0</v>
      </c>
    </row>
    <row r="223">
      <c r="E223" s="7">
        <v>0.0</v>
      </c>
      <c r="K223" s="7">
        <v>0.0</v>
      </c>
    </row>
    <row r="224">
      <c r="E224" s="7">
        <v>0.0</v>
      </c>
      <c r="K224" s="7">
        <v>0.0</v>
      </c>
    </row>
    <row r="225">
      <c r="E225" s="7">
        <v>0.0</v>
      </c>
      <c r="K225" s="7">
        <v>0.0</v>
      </c>
    </row>
    <row r="226">
      <c r="E226" s="7">
        <v>0.0</v>
      </c>
      <c r="K226" s="7">
        <v>0.0</v>
      </c>
    </row>
    <row r="227">
      <c r="E227" s="7">
        <v>0.0</v>
      </c>
      <c r="K227" s="7">
        <v>0.0</v>
      </c>
    </row>
    <row r="228">
      <c r="E228" s="7">
        <v>0.0</v>
      </c>
      <c r="K228" s="7">
        <v>0.0</v>
      </c>
    </row>
    <row r="229">
      <c r="E229" s="7">
        <v>0.0</v>
      </c>
      <c r="K229" s="7">
        <v>0.0</v>
      </c>
    </row>
    <row r="230">
      <c r="E230" s="7">
        <v>0.0</v>
      </c>
      <c r="K230" s="7">
        <v>0.0</v>
      </c>
    </row>
    <row r="231">
      <c r="E231" s="7">
        <v>0.0</v>
      </c>
      <c r="K231" s="7">
        <v>0.0</v>
      </c>
    </row>
    <row r="232">
      <c r="E232" s="7">
        <v>0.0</v>
      </c>
      <c r="K232" s="7">
        <v>0.0</v>
      </c>
    </row>
    <row r="233">
      <c r="E233" s="7">
        <v>0.0</v>
      </c>
      <c r="K233" s="7">
        <v>0.0</v>
      </c>
    </row>
    <row r="234">
      <c r="E234" s="7">
        <v>0.0</v>
      </c>
      <c r="K234" s="7">
        <v>0.0</v>
      </c>
    </row>
    <row r="235">
      <c r="E235" s="7">
        <v>0.0</v>
      </c>
      <c r="K235" s="7">
        <v>0.0</v>
      </c>
    </row>
    <row r="236">
      <c r="E236" s="7">
        <v>0.0</v>
      </c>
      <c r="K236" s="7">
        <v>0.0</v>
      </c>
    </row>
    <row r="237">
      <c r="E237" s="7">
        <v>0.0</v>
      </c>
      <c r="K237" s="7">
        <v>0.0</v>
      </c>
    </row>
    <row r="238">
      <c r="E238" s="7">
        <v>0.0</v>
      </c>
      <c r="K238" s="7">
        <v>0.0</v>
      </c>
    </row>
    <row r="239">
      <c r="E239" s="7">
        <v>0.0</v>
      </c>
      <c r="K239" s="7">
        <v>0.0</v>
      </c>
    </row>
    <row r="240">
      <c r="E240" s="7">
        <v>0.0</v>
      </c>
      <c r="K240" s="7">
        <v>0.0</v>
      </c>
    </row>
    <row r="241">
      <c r="E241" s="7">
        <v>0.0</v>
      </c>
      <c r="K241" s="7">
        <v>0.0</v>
      </c>
    </row>
    <row r="242">
      <c r="E242" s="7">
        <v>0.0</v>
      </c>
      <c r="K242" s="7">
        <v>0.0</v>
      </c>
    </row>
    <row r="243">
      <c r="E243" s="7">
        <v>0.0</v>
      </c>
      <c r="K243" s="7">
        <v>0.0</v>
      </c>
    </row>
    <row r="244">
      <c r="E244" s="7">
        <v>0.0</v>
      </c>
      <c r="K244" s="7">
        <v>0.0</v>
      </c>
    </row>
    <row r="245">
      <c r="E245" s="7">
        <v>0.0</v>
      </c>
      <c r="K245" s="7">
        <v>0.0</v>
      </c>
    </row>
    <row r="246">
      <c r="E246" s="7">
        <v>0.0</v>
      </c>
      <c r="K246" s="7">
        <v>0.0</v>
      </c>
    </row>
    <row r="247">
      <c r="E247" s="7">
        <v>0.0</v>
      </c>
      <c r="K247" s="7">
        <v>0.0</v>
      </c>
    </row>
    <row r="248">
      <c r="E248" s="7">
        <v>0.0</v>
      </c>
      <c r="K248" s="7">
        <v>0.0</v>
      </c>
    </row>
    <row r="249">
      <c r="E249" s="7">
        <v>0.0</v>
      </c>
      <c r="K249" s="7">
        <v>0.0</v>
      </c>
    </row>
    <row r="250">
      <c r="E250" s="7">
        <v>0.0</v>
      </c>
      <c r="K250" s="7">
        <v>0.0</v>
      </c>
    </row>
    <row r="251">
      <c r="E251" s="7">
        <v>0.0</v>
      </c>
      <c r="K251" s="7">
        <v>0.0</v>
      </c>
    </row>
    <row r="252">
      <c r="E252" s="7">
        <v>0.0</v>
      </c>
      <c r="K252" s="7">
        <v>0.0</v>
      </c>
    </row>
    <row r="253">
      <c r="E253" s="7">
        <v>0.0</v>
      </c>
      <c r="K253" s="7">
        <v>0.0</v>
      </c>
    </row>
    <row r="254">
      <c r="E254" s="7">
        <v>0.0</v>
      </c>
      <c r="K254" s="7">
        <v>0.0</v>
      </c>
    </row>
    <row r="255">
      <c r="E255" s="7">
        <v>0.0</v>
      </c>
      <c r="K255" s="7">
        <v>0.0</v>
      </c>
    </row>
    <row r="256">
      <c r="E256" s="7">
        <v>0.0</v>
      </c>
      <c r="K256" s="7">
        <v>0.0</v>
      </c>
    </row>
    <row r="257">
      <c r="E257" s="7">
        <v>0.0</v>
      </c>
      <c r="K257" s="7">
        <v>0.0</v>
      </c>
    </row>
    <row r="258">
      <c r="E258" s="7">
        <v>0.0</v>
      </c>
      <c r="K258" s="7">
        <v>0.0</v>
      </c>
    </row>
    <row r="259">
      <c r="E259" s="7">
        <v>0.0</v>
      </c>
      <c r="K259" s="7">
        <v>0.0</v>
      </c>
    </row>
    <row r="260">
      <c r="E260" s="7">
        <v>0.0</v>
      </c>
      <c r="K260" s="7">
        <v>0.0</v>
      </c>
    </row>
    <row r="261">
      <c r="E261" s="7">
        <v>0.0</v>
      </c>
      <c r="K261" s="7">
        <v>0.0</v>
      </c>
    </row>
    <row r="262">
      <c r="E262" s="7">
        <v>0.0</v>
      </c>
      <c r="K262" s="7">
        <v>0.0</v>
      </c>
    </row>
    <row r="263">
      <c r="E263" s="7">
        <v>0.0</v>
      </c>
      <c r="K263" s="7">
        <v>0.0</v>
      </c>
    </row>
    <row r="264">
      <c r="E264" s="7">
        <v>0.0</v>
      </c>
      <c r="K264" s="7">
        <v>0.0</v>
      </c>
    </row>
    <row r="265">
      <c r="E265" s="7">
        <v>0.0</v>
      </c>
      <c r="K265" s="7">
        <v>0.0</v>
      </c>
    </row>
    <row r="266">
      <c r="E266" s="7">
        <v>0.0</v>
      </c>
      <c r="K266" s="7">
        <v>0.0</v>
      </c>
    </row>
    <row r="267">
      <c r="E267" s="7">
        <v>0.0</v>
      </c>
      <c r="K267" s="7">
        <v>0.0</v>
      </c>
    </row>
    <row r="268">
      <c r="E268" s="7">
        <v>0.0</v>
      </c>
      <c r="K268" s="7">
        <v>0.0</v>
      </c>
    </row>
    <row r="269">
      <c r="E269" s="7">
        <v>0.0</v>
      </c>
      <c r="K269" s="7">
        <v>0.0</v>
      </c>
    </row>
    <row r="270">
      <c r="E270" s="7">
        <v>0.0</v>
      </c>
      <c r="K270" s="7">
        <v>0.0</v>
      </c>
    </row>
    <row r="271">
      <c r="E271" s="7">
        <v>0.0</v>
      </c>
      <c r="K271" s="7">
        <v>0.0</v>
      </c>
    </row>
    <row r="272">
      <c r="E272" s="7">
        <v>0.0</v>
      </c>
      <c r="K272" s="7">
        <v>0.0</v>
      </c>
    </row>
    <row r="273">
      <c r="E273" s="7">
        <v>0.0</v>
      </c>
      <c r="K273" s="7">
        <v>0.0</v>
      </c>
    </row>
    <row r="274">
      <c r="E274" s="7">
        <v>0.0</v>
      </c>
      <c r="K274" s="7">
        <v>0.0</v>
      </c>
    </row>
    <row r="275">
      <c r="E275" s="7">
        <v>0.0</v>
      </c>
      <c r="K275" s="7">
        <v>0.0</v>
      </c>
    </row>
    <row r="276">
      <c r="E276" s="7">
        <v>0.0</v>
      </c>
      <c r="K276" s="7">
        <v>0.0</v>
      </c>
    </row>
    <row r="277">
      <c r="E277" s="7">
        <v>0.0</v>
      </c>
      <c r="K277" s="7">
        <v>0.0</v>
      </c>
    </row>
    <row r="278">
      <c r="E278" s="7">
        <v>0.0</v>
      </c>
      <c r="K278" s="7">
        <v>0.0</v>
      </c>
    </row>
    <row r="279">
      <c r="E279" s="7">
        <v>0.0</v>
      </c>
      <c r="K279" s="7">
        <v>0.0</v>
      </c>
    </row>
    <row r="280">
      <c r="E280" s="7">
        <v>0.0</v>
      </c>
      <c r="K280" s="7">
        <v>0.0</v>
      </c>
    </row>
    <row r="281">
      <c r="E281" s="7">
        <v>0.0</v>
      </c>
      <c r="K281" s="7">
        <v>0.0</v>
      </c>
    </row>
    <row r="282">
      <c r="E282" s="7">
        <v>0.0</v>
      </c>
      <c r="K282" s="7">
        <v>0.0</v>
      </c>
    </row>
    <row r="283">
      <c r="E283" s="7">
        <v>0.0</v>
      </c>
      <c r="K283" s="7">
        <v>0.0</v>
      </c>
    </row>
    <row r="284">
      <c r="E284" s="7">
        <v>0.0</v>
      </c>
      <c r="K284" s="7">
        <v>0.0</v>
      </c>
    </row>
    <row r="285">
      <c r="E285" s="7">
        <v>0.0</v>
      </c>
      <c r="K285" s="7">
        <v>0.0</v>
      </c>
    </row>
    <row r="286">
      <c r="E286" s="7">
        <v>0.0</v>
      </c>
      <c r="K286" s="7">
        <v>0.0</v>
      </c>
    </row>
    <row r="287">
      <c r="E287" s="7">
        <v>0.0</v>
      </c>
      <c r="K287" s="7">
        <v>0.0</v>
      </c>
    </row>
    <row r="288">
      <c r="E288" s="7">
        <v>0.0</v>
      </c>
      <c r="K288" s="7">
        <v>0.0</v>
      </c>
    </row>
    <row r="289">
      <c r="E289" s="7">
        <v>0.0</v>
      </c>
      <c r="K289" s="7">
        <v>0.0</v>
      </c>
    </row>
    <row r="290">
      <c r="E290" s="7">
        <v>0.0</v>
      </c>
      <c r="K290" s="7">
        <v>0.0</v>
      </c>
    </row>
    <row r="291">
      <c r="E291" s="7">
        <v>0.0</v>
      </c>
      <c r="K291" s="7">
        <v>0.0</v>
      </c>
    </row>
    <row r="292">
      <c r="E292" s="7">
        <v>0.0</v>
      </c>
      <c r="K292" s="7">
        <v>0.0</v>
      </c>
    </row>
    <row r="293">
      <c r="E293" s="7">
        <v>0.0</v>
      </c>
      <c r="K293" s="7">
        <v>0.0</v>
      </c>
    </row>
    <row r="294">
      <c r="E294" s="7">
        <v>0.0</v>
      </c>
      <c r="K294" s="7">
        <v>0.0</v>
      </c>
    </row>
    <row r="295">
      <c r="E295" s="7">
        <v>0.0</v>
      </c>
      <c r="K295" s="7">
        <v>0.0</v>
      </c>
    </row>
    <row r="296">
      <c r="E296" s="7">
        <v>0.0</v>
      </c>
      <c r="K296" s="7">
        <v>0.0</v>
      </c>
    </row>
    <row r="297">
      <c r="E297" s="7">
        <v>0.0</v>
      </c>
      <c r="K297" s="7">
        <v>0.0</v>
      </c>
    </row>
    <row r="298">
      <c r="E298" s="7">
        <v>0.0</v>
      </c>
      <c r="K298" s="7">
        <v>0.0</v>
      </c>
    </row>
    <row r="299">
      <c r="E299" s="7">
        <v>0.0</v>
      </c>
      <c r="K299" s="7">
        <v>0.0</v>
      </c>
    </row>
    <row r="300">
      <c r="E300" s="7">
        <v>0.0</v>
      </c>
      <c r="K300" s="7">
        <v>0.0</v>
      </c>
    </row>
    <row r="301">
      <c r="E301" s="7">
        <v>0.0</v>
      </c>
      <c r="K301" s="7">
        <v>0.0</v>
      </c>
    </row>
    <row r="302">
      <c r="E302" s="7">
        <v>0.0</v>
      </c>
      <c r="K302" s="7">
        <v>0.0</v>
      </c>
    </row>
    <row r="303">
      <c r="E303" s="7">
        <v>0.0</v>
      </c>
      <c r="K303" s="7">
        <v>0.0</v>
      </c>
    </row>
    <row r="304">
      <c r="E304" s="7">
        <v>0.0</v>
      </c>
      <c r="K304" s="7">
        <v>0.0</v>
      </c>
    </row>
    <row r="305">
      <c r="E305" s="7">
        <v>0.0</v>
      </c>
      <c r="K305" s="7">
        <v>0.0</v>
      </c>
    </row>
    <row r="306">
      <c r="E306" s="7">
        <v>0.0</v>
      </c>
      <c r="K306" s="7">
        <v>0.0</v>
      </c>
    </row>
    <row r="307">
      <c r="E307" s="7">
        <v>0.0</v>
      </c>
      <c r="K307" s="7">
        <v>0.0</v>
      </c>
    </row>
    <row r="308">
      <c r="E308" s="7">
        <v>0.0</v>
      </c>
      <c r="K308" s="7">
        <v>0.0</v>
      </c>
    </row>
    <row r="309">
      <c r="E309" s="7">
        <v>0.0</v>
      </c>
      <c r="K309" s="7">
        <v>0.0</v>
      </c>
    </row>
    <row r="310">
      <c r="E310" s="7">
        <v>0.0</v>
      </c>
      <c r="K310" s="7">
        <v>0.0</v>
      </c>
    </row>
    <row r="311">
      <c r="E311" s="7">
        <v>0.0</v>
      </c>
      <c r="K311" s="7">
        <v>0.0</v>
      </c>
    </row>
    <row r="312">
      <c r="E312" s="7">
        <v>0.0</v>
      </c>
      <c r="K312" s="7">
        <v>0.0</v>
      </c>
    </row>
    <row r="313">
      <c r="E313" s="7">
        <v>0.0</v>
      </c>
      <c r="K313" s="7">
        <v>0.0</v>
      </c>
    </row>
    <row r="314">
      <c r="E314" s="7">
        <v>0.0</v>
      </c>
      <c r="K314" s="7">
        <v>0.0</v>
      </c>
    </row>
    <row r="315">
      <c r="E315" s="7">
        <v>0.0</v>
      </c>
      <c r="K315" s="7">
        <v>0.0</v>
      </c>
    </row>
    <row r="316">
      <c r="E316" s="7">
        <v>0.0</v>
      </c>
      <c r="K316" s="7">
        <v>0.0</v>
      </c>
    </row>
    <row r="317">
      <c r="E317" s="7">
        <v>0.0</v>
      </c>
      <c r="K317" s="7">
        <v>0.0</v>
      </c>
    </row>
    <row r="318">
      <c r="E318" s="7">
        <v>0.0</v>
      </c>
      <c r="K318" s="7">
        <v>0.0</v>
      </c>
    </row>
    <row r="319">
      <c r="E319" s="7">
        <v>0.0</v>
      </c>
      <c r="K319" s="7">
        <v>0.0</v>
      </c>
    </row>
    <row r="320">
      <c r="E320" s="7">
        <v>0.0</v>
      </c>
      <c r="K320" s="7">
        <v>0.0</v>
      </c>
    </row>
    <row r="321">
      <c r="E321" s="7">
        <v>0.0</v>
      </c>
      <c r="K321" s="7">
        <v>0.0</v>
      </c>
    </row>
    <row r="322">
      <c r="E322" s="7">
        <v>0.0</v>
      </c>
      <c r="K322" s="7">
        <v>0.0</v>
      </c>
    </row>
    <row r="323">
      <c r="E323" s="7">
        <v>0.0</v>
      </c>
      <c r="K323" s="7">
        <v>0.0</v>
      </c>
    </row>
    <row r="324">
      <c r="E324" s="7">
        <v>0.0</v>
      </c>
      <c r="K324" s="7">
        <v>0.0</v>
      </c>
    </row>
    <row r="325">
      <c r="E325" s="7">
        <v>0.0</v>
      </c>
      <c r="K325" s="7">
        <v>0.0</v>
      </c>
    </row>
    <row r="326">
      <c r="E326" s="7">
        <v>0.0</v>
      </c>
      <c r="K326" s="7">
        <v>0.0</v>
      </c>
    </row>
    <row r="327">
      <c r="E327" s="7">
        <v>0.0</v>
      </c>
      <c r="K327" s="7">
        <v>0.0</v>
      </c>
    </row>
    <row r="328">
      <c r="E328" s="7">
        <v>0.0</v>
      </c>
      <c r="K328" s="7">
        <v>0.0</v>
      </c>
    </row>
    <row r="329">
      <c r="E329" s="7">
        <v>0.0</v>
      </c>
      <c r="K329" s="7">
        <v>0.0</v>
      </c>
    </row>
    <row r="330">
      <c r="E330" s="7">
        <v>0.0</v>
      </c>
      <c r="K330" s="7">
        <v>0.0</v>
      </c>
    </row>
    <row r="331">
      <c r="E331" s="7">
        <v>0.0</v>
      </c>
      <c r="K331" s="7">
        <v>0.0</v>
      </c>
    </row>
    <row r="332">
      <c r="E332" s="7">
        <v>0.0</v>
      </c>
      <c r="K332" s="7">
        <v>0.0</v>
      </c>
    </row>
    <row r="333">
      <c r="E333" s="7">
        <v>0.0</v>
      </c>
      <c r="K333" s="7">
        <v>0.0</v>
      </c>
    </row>
    <row r="334">
      <c r="E334" s="7">
        <v>0.0</v>
      </c>
      <c r="K334" s="7">
        <v>0.0</v>
      </c>
    </row>
    <row r="335">
      <c r="E335" s="7">
        <v>0.0</v>
      </c>
      <c r="K335" s="7">
        <v>0.0</v>
      </c>
    </row>
    <row r="336">
      <c r="E336" s="7">
        <v>0.0</v>
      </c>
      <c r="K336" s="7">
        <v>0.0</v>
      </c>
    </row>
    <row r="337">
      <c r="E337" s="7">
        <v>0.0</v>
      </c>
      <c r="K337" s="7">
        <v>0.0</v>
      </c>
    </row>
    <row r="338">
      <c r="E338" s="7">
        <v>0.0</v>
      </c>
      <c r="K338" s="7">
        <v>0.0</v>
      </c>
    </row>
    <row r="339">
      <c r="E339" s="7">
        <v>0.0</v>
      </c>
      <c r="K339" s="7">
        <v>0.0</v>
      </c>
    </row>
    <row r="340">
      <c r="E340" s="7">
        <v>0.0</v>
      </c>
      <c r="K340" s="7">
        <v>0.0</v>
      </c>
    </row>
    <row r="341">
      <c r="E341" s="7">
        <v>0.0</v>
      </c>
      <c r="K341" s="7">
        <v>0.0</v>
      </c>
    </row>
    <row r="342">
      <c r="E342" s="7">
        <v>0.0</v>
      </c>
      <c r="K342" s="7">
        <v>0.0</v>
      </c>
    </row>
    <row r="343">
      <c r="E343" s="7">
        <v>0.0</v>
      </c>
      <c r="K343" s="7">
        <v>0.0</v>
      </c>
    </row>
    <row r="344">
      <c r="E344" s="7">
        <v>0.0</v>
      </c>
      <c r="K344" s="7">
        <v>0.0</v>
      </c>
    </row>
    <row r="345">
      <c r="E345" s="7">
        <v>0.0</v>
      </c>
      <c r="K345" s="7">
        <v>0.0</v>
      </c>
    </row>
    <row r="346">
      <c r="E346" s="7">
        <v>0.0</v>
      </c>
      <c r="K346" s="7">
        <v>0.0</v>
      </c>
    </row>
    <row r="347">
      <c r="E347" s="7">
        <v>0.0</v>
      </c>
      <c r="K347" s="7">
        <v>0.0</v>
      </c>
    </row>
    <row r="348">
      <c r="E348" s="7">
        <v>0.0</v>
      </c>
      <c r="K348" s="7">
        <v>0.0</v>
      </c>
    </row>
    <row r="349">
      <c r="E349" s="7">
        <v>0.0</v>
      </c>
      <c r="K349" s="7">
        <v>0.0</v>
      </c>
    </row>
    <row r="350">
      <c r="E350" s="7">
        <v>0.0</v>
      </c>
      <c r="K350" s="7">
        <v>0.0</v>
      </c>
    </row>
    <row r="351">
      <c r="E351" s="7">
        <v>0.0</v>
      </c>
      <c r="K351" s="7">
        <v>0.0</v>
      </c>
    </row>
    <row r="352">
      <c r="E352" s="7">
        <v>0.0</v>
      </c>
      <c r="K352" s="7">
        <v>0.0</v>
      </c>
    </row>
    <row r="353">
      <c r="E353" s="7">
        <v>0.0</v>
      </c>
      <c r="K353" s="7">
        <v>0.0</v>
      </c>
    </row>
    <row r="354">
      <c r="E354" s="7">
        <v>0.0</v>
      </c>
      <c r="K354" s="7">
        <v>0.0</v>
      </c>
    </row>
    <row r="355">
      <c r="E355" s="7">
        <v>0.0</v>
      </c>
      <c r="K355" s="7">
        <v>0.0</v>
      </c>
    </row>
    <row r="356">
      <c r="E356" s="7">
        <v>0.0</v>
      </c>
      <c r="K356" s="7">
        <v>0.0</v>
      </c>
    </row>
    <row r="357">
      <c r="E357" s="7">
        <v>0.0</v>
      </c>
      <c r="K357" s="7">
        <v>0.0</v>
      </c>
    </row>
    <row r="358">
      <c r="E358" s="7">
        <v>0.0</v>
      </c>
      <c r="K358" s="7">
        <v>0.0</v>
      </c>
    </row>
    <row r="359">
      <c r="E359" s="7">
        <v>0.0</v>
      </c>
      <c r="K359" s="7">
        <v>0.0</v>
      </c>
    </row>
    <row r="360">
      <c r="E360" s="7">
        <v>0.0</v>
      </c>
      <c r="K360" s="7">
        <v>0.0</v>
      </c>
    </row>
    <row r="361">
      <c r="E361" s="7">
        <v>0.0</v>
      </c>
      <c r="K361" s="7">
        <v>0.0</v>
      </c>
    </row>
    <row r="362">
      <c r="E362" s="7">
        <v>0.0</v>
      </c>
      <c r="K362" s="7">
        <v>0.0</v>
      </c>
    </row>
    <row r="363">
      <c r="E363" s="7">
        <v>0.0</v>
      </c>
      <c r="K363" s="7">
        <v>0.0</v>
      </c>
    </row>
    <row r="364">
      <c r="E364" s="7">
        <v>0.0</v>
      </c>
      <c r="K364" s="7">
        <v>0.0</v>
      </c>
    </row>
    <row r="365">
      <c r="E365" s="7">
        <v>0.0</v>
      </c>
      <c r="K365" s="7">
        <v>0.0</v>
      </c>
    </row>
    <row r="366">
      <c r="E366" s="7">
        <v>0.0</v>
      </c>
      <c r="K366" s="7">
        <v>0.0</v>
      </c>
    </row>
    <row r="367">
      <c r="E367" s="7">
        <v>0.0</v>
      </c>
      <c r="K367" s="7">
        <v>0.0</v>
      </c>
    </row>
    <row r="368">
      <c r="E368" s="7">
        <v>0.0</v>
      </c>
      <c r="K368" s="7">
        <v>0.0</v>
      </c>
    </row>
    <row r="369">
      <c r="E369" s="7">
        <v>0.0</v>
      </c>
      <c r="K369" s="7">
        <v>0.0</v>
      </c>
    </row>
    <row r="370">
      <c r="E370" s="7">
        <v>0.0</v>
      </c>
      <c r="K370" s="7">
        <v>0.0</v>
      </c>
    </row>
    <row r="371">
      <c r="E371" s="7">
        <v>0.0</v>
      </c>
      <c r="K371" s="7">
        <v>0.0</v>
      </c>
    </row>
    <row r="372">
      <c r="E372" s="7">
        <v>0.0</v>
      </c>
      <c r="K372" s="7">
        <v>0.0</v>
      </c>
    </row>
    <row r="373">
      <c r="E373" s="7">
        <v>0.0</v>
      </c>
      <c r="K373" s="7">
        <v>0.0</v>
      </c>
    </row>
    <row r="374">
      <c r="E374" s="7">
        <v>0.0</v>
      </c>
      <c r="K374" s="7">
        <v>0.0</v>
      </c>
    </row>
    <row r="375">
      <c r="E375" s="7">
        <v>0.0</v>
      </c>
      <c r="K375" s="7">
        <v>0.0</v>
      </c>
    </row>
    <row r="376">
      <c r="E376" s="7">
        <v>0.0</v>
      </c>
      <c r="K376" s="7">
        <v>0.0</v>
      </c>
    </row>
    <row r="377">
      <c r="E377" s="7">
        <v>0.0</v>
      </c>
      <c r="K377" s="7">
        <v>0.0</v>
      </c>
    </row>
    <row r="378">
      <c r="E378" s="7">
        <v>0.0</v>
      </c>
      <c r="K378" s="7">
        <v>0.0</v>
      </c>
    </row>
    <row r="379">
      <c r="E379" s="7">
        <v>0.0</v>
      </c>
      <c r="K379" s="7">
        <v>0.0</v>
      </c>
    </row>
    <row r="380">
      <c r="E380" s="7">
        <v>0.0</v>
      </c>
      <c r="K380" s="7">
        <v>0.0</v>
      </c>
    </row>
    <row r="381">
      <c r="E381" s="7">
        <v>0.0</v>
      </c>
      <c r="K381" s="7">
        <v>0.0</v>
      </c>
    </row>
    <row r="382">
      <c r="E382" s="7">
        <v>0.0</v>
      </c>
      <c r="K382" s="7">
        <v>0.0</v>
      </c>
    </row>
    <row r="383">
      <c r="E383" s="7">
        <v>0.0</v>
      </c>
      <c r="K383" s="7">
        <v>0.0</v>
      </c>
    </row>
    <row r="384">
      <c r="E384" s="7">
        <v>0.0</v>
      </c>
      <c r="K384" s="7">
        <v>0.0</v>
      </c>
    </row>
    <row r="385">
      <c r="E385" s="7">
        <v>0.0</v>
      </c>
      <c r="K385" s="7">
        <v>0.0</v>
      </c>
    </row>
    <row r="386">
      <c r="E386" s="7">
        <v>0.0</v>
      </c>
      <c r="K386" s="7">
        <v>0.0</v>
      </c>
    </row>
    <row r="387">
      <c r="E387" s="7">
        <v>0.0</v>
      </c>
      <c r="K387" s="7">
        <v>0.0</v>
      </c>
    </row>
    <row r="388">
      <c r="E388" s="7">
        <v>0.0</v>
      </c>
      <c r="K388" s="7">
        <v>0.0</v>
      </c>
    </row>
    <row r="389">
      <c r="E389" s="7">
        <v>0.0</v>
      </c>
      <c r="K389" s="7">
        <v>0.0</v>
      </c>
    </row>
    <row r="390">
      <c r="E390" s="7">
        <v>0.0</v>
      </c>
      <c r="K390" s="7">
        <v>0.0</v>
      </c>
    </row>
    <row r="391">
      <c r="E391" s="7">
        <v>0.0</v>
      </c>
      <c r="K391" s="7">
        <v>0.0</v>
      </c>
    </row>
    <row r="392">
      <c r="E392" s="7">
        <v>0.0</v>
      </c>
      <c r="K392" s="7">
        <v>0.0</v>
      </c>
    </row>
    <row r="393">
      <c r="E393" s="7">
        <v>0.0</v>
      </c>
      <c r="K393" s="7">
        <v>0.0</v>
      </c>
    </row>
    <row r="394">
      <c r="E394" s="7">
        <v>0.0</v>
      </c>
      <c r="K394" s="7">
        <v>0.0</v>
      </c>
    </row>
    <row r="395">
      <c r="E395" s="7">
        <v>0.0</v>
      </c>
      <c r="K395" s="7">
        <v>0.0</v>
      </c>
    </row>
    <row r="396">
      <c r="E396" s="7">
        <v>0.0</v>
      </c>
      <c r="K396" s="7">
        <v>0.0</v>
      </c>
    </row>
    <row r="397">
      <c r="E397" s="7">
        <v>0.0</v>
      </c>
      <c r="K397" s="7">
        <v>0.0</v>
      </c>
    </row>
    <row r="398">
      <c r="E398" s="7">
        <v>0.0</v>
      </c>
      <c r="K398" s="7">
        <v>0.0</v>
      </c>
    </row>
    <row r="399">
      <c r="E399" s="7">
        <v>0.0</v>
      </c>
      <c r="K399" s="7">
        <v>0.0</v>
      </c>
    </row>
    <row r="400">
      <c r="E400" s="7">
        <v>0.0</v>
      </c>
      <c r="K400" s="7">
        <v>0.0</v>
      </c>
    </row>
    <row r="401">
      <c r="E401" s="7">
        <v>0.0</v>
      </c>
      <c r="K401" s="7">
        <v>0.0</v>
      </c>
    </row>
    <row r="402">
      <c r="E402" s="7">
        <v>0.0</v>
      </c>
      <c r="K402" s="7">
        <v>0.0</v>
      </c>
    </row>
    <row r="403">
      <c r="E403" s="7">
        <v>0.0</v>
      </c>
      <c r="K403" s="7">
        <v>0.0</v>
      </c>
    </row>
    <row r="404">
      <c r="E404" s="7">
        <v>0.0</v>
      </c>
      <c r="K404" s="7">
        <v>0.0</v>
      </c>
    </row>
    <row r="405">
      <c r="E405" s="7">
        <v>0.0</v>
      </c>
      <c r="K405" s="7">
        <v>0.0</v>
      </c>
    </row>
    <row r="406">
      <c r="E406" s="7">
        <v>0.0</v>
      </c>
      <c r="K406" s="7">
        <v>0.0</v>
      </c>
    </row>
    <row r="407">
      <c r="E407" s="7">
        <v>0.0</v>
      </c>
      <c r="K407" s="7">
        <v>0.0</v>
      </c>
    </row>
    <row r="408">
      <c r="E408" s="7">
        <v>0.0</v>
      </c>
      <c r="K408" s="7">
        <v>0.0</v>
      </c>
    </row>
    <row r="409">
      <c r="E409" s="7">
        <v>0.0</v>
      </c>
      <c r="K409" s="7">
        <v>0.0</v>
      </c>
    </row>
    <row r="410">
      <c r="E410" s="7">
        <v>0.0</v>
      </c>
      <c r="K410" s="7">
        <v>0.0</v>
      </c>
    </row>
    <row r="411">
      <c r="E411" s="7">
        <v>0.0</v>
      </c>
      <c r="K411" s="7">
        <v>0.0</v>
      </c>
    </row>
    <row r="412">
      <c r="E412" s="7">
        <v>0.0</v>
      </c>
      <c r="K412" s="7">
        <v>0.0</v>
      </c>
    </row>
    <row r="413">
      <c r="E413" s="7">
        <v>0.0</v>
      </c>
      <c r="K413" s="7">
        <v>0.0</v>
      </c>
    </row>
    <row r="414">
      <c r="E414" s="7">
        <v>0.0</v>
      </c>
      <c r="K414" s="7">
        <v>0.0</v>
      </c>
    </row>
    <row r="415">
      <c r="E415" s="7">
        <v>0.0</v>
      </c>
      <c r="K415" s="7">
        <v>0.0</v>
      </c>
    </row>
    <row r="416">
      <c r="E416" s="7">
        <v>0.0</v>
      </c>
      <c r="K416" s="7">
        <v>0.0</v>
      </c>
    </row>
    <row r="417">
      <c r="E417" s="7">
        <v>0.0</v>
      </c>
      <c r="K417" s="7">
        <v>0.0</v>
      </c>
    </row>
    <row r="418">
      <c r="E418" s="7">
        <v>0.0</v>
      </c>
      <c r="K418" s="7">
        <v>0.0</v>
      </c>
    </row>
    <row r="419">
      <c r="E419" s="7">
        <v>0.0</v>
      </c>
      <c r="K419" s="7">
        <v>0.0</v>
      </c>
    </row>
    <row r="420">
      <c r="E420" s="7">
        <v>0.0</v>
      </c>
      <c r="K420" s="7">
        <v>0.0</v>
      </c>
    </row>
    <row r="421">
      <c r="E421" s="7">
        <v>0.0</v>
      </c>
      <c r="K421" s="7">
        <v>0.0</v>
      </c>
    </row>
    <row r="422">
      <c r="E422" s="7">
        <v>0.0</v>
      </c>
      <c r="K422" s="7">
        <v>0.0</v>
      </c>
    </row>
    <row r="423">
      <c r="E423" s="7">
        <v>0.0</v>
      </c>
      <c r="K423" s="7">
        <v>0.0</v>
      </c>
    </row>
    <row r="424">
      <c r="E424" s="7">
        <v>0.0</v>
      </c>
      <c r="K424" s="7">
        <v>0.0</v>
      </c>
    </row>
    <row r="425">
      <c r="E425" s="7">
        <v>0.0</v>
      </c>
      <c r="K425" s="7">
        <v>0.0</v>
      </c>
    </row>
    <row r="426">
      <c r="E426" s="7">
        <v>0.0</v>
      </c>
      <c r="K426" s="7">
        <v>0.0</v>
      </c>
    </row>
    <row r="427">
      <c r="E427" s="7">
        <v>0.0</v>
      </c>
      <c r="K427" s="7">
        <v>0.0</v>
      </c>
    </row>
    <row r="428">
      <c r="E428" s="7">
        <v>0.0</v>
      </c>
      <c r="K428" s="7">
        <v>0.0</v>
      </c>
    </row>
    <row r="429">
      <c r="E429" s="7">
        <v>0.0</v>
      </c>
      <c r="K429" s="7">
        <v>0.0</v>
      </c>
    </row>
    <row r="430">
      <c r="E430" s="7">
        <v>0.0</v>
      </c>
      <c r="K430" s="7">
        <v>0.0</v>
      </c>
    </row>
    <row r="431">
      <c r="E431" s="7">
        <v>0.0</v>
      </c>
      <c r="K431" s="7">
        <v>0.0</v>
      </c>
    </row>
    <row r="432">
      <c r="E432" s="7">
        <v>0.0</v>
      </c>
      <c r="K432" s="7">
        <v>0.0</v>
      </c>
    </row>
    <row r="433">
      <c r="E433" s="7">
        <v>0.0</v>
      </c>
      <c r="K433" s="7">
        <v>0.0</v>
      </c>
    </row>
    <row r="434">
      <c r="E434" s="7">
        <v>0.0</v>
      </c>
      <c r="K434" s="7">
        <v>0.0</v>
      </c>
    </row>
    <row r="435">
      <c r="E435" s="7">
        <v>0.0</v>
      </c>
      <c r="K435" s="7">
        <v>0.0</v>
      </c>
    </row>
    <row r="436">
      <c r="E436" s="7">
        <v>0.0</v>
      </c>
      <c r="K436" s="7">
        <v>0.0</v>
      </c>
    </row>
    <row r="437">
      <c r="E437" s="7">
        <v>0.0</v>
      </c>
      <c r="K437" s="7">
        <v>0.0</v>
      </c>
    </row>
    <row r="438">
      <c r="E438" s="7">
        <v>0.0</v>
      </c>
      <c r="K438" s="7">
        <v>0.0</v>
      </c>
    </row>
    <row r="439">
      <c r="E439" s="7">
        <v>0.0</v>
      </c>
      <c r="K439" s="7">
        <v>0.0</v>
      </c>
    </row>
    <row r="440">
      <c r="E440" s="7">
        <v>0.0</v>
      </c>
      <c r="K440" s="7">
        <v>0.0</v>
      </c>
    </row>
    <row r="441">
      <c r="E441" s="7">
        <v>0.0</v>
      </c>
      <c r="K441" s="7">
        <v>0.0</v>
      </c>
    </row>
    <row r="442">
      <c r="E442" s="7">
        <v>0.0</v>
      </c>
      <c r="K442" s="7">
        <v>0.0</v>
      </c>
    </row>
    <row r="443">
      <c r="E443" s="7">
        <v>0.0</v>
      </c>
      <c r="K443" s="7">
        <v>0.0</v>
      </c>
    </row>
    <row r="444">
      <c r="E444" s="7">
        <v>0.0</v>
      </c>
      <c r="K444" s="7">
        <v>0.0</v>
      </c>
    </row>
    <row r="445">
      <c r="E445" s="7">
        <v>0.0</v>
      </c>
      <c r="K445" s="7">
        <v>0.0</v>
      </c>
    </row>
    <row r="446">
      <c r="E446" s="7">
        <v>0.0</v>
      </c>
      <c r="K446" s="7">
        <v>0.0</v>
      </c>
    </row>
    <row r="447">
      <c r="E447" s="7">
        <v>0.0</v>
      </c>
      <c r="K447" s="7">
        <v>0.0</v>
      </c>
    </row>
    <row r="448">
      <c r="E448" s="7">
        <v>0.0</v>
      </c>
      <c r="K448" s="7">
        <v>0.0</v>
      </c>
    </row>
    <row r="449">
      <c r="E449" s="7">
        <v>0.0</v>
      </c>
      <c r="K449" s="7">
        <v>0.0</v>
      </c>
    </row>
    <row r="450">
      <c r="E450" s="7">
        <v>0.0</v>
      </c>
      <c r="K450" s="7">
        <v>0.0</v>
      </c>
    </row>
    <row r="451">
      <c r="E451" s="7">
        <v>0.0</v>
      </c>
      <c r="K451" s="7">
        <v>0.0</v>
      </c>
    </row>
    <row r="452">
      <c r="E452" s="7">
        <v>0.0</v>
      </c>
      <c r="K452" s="7">
        <v>0.0</v>
      </c>
    </row>
    <row r="453">
      <c r="E453" s="7">
        <v>0.0</v>
      </c>
      <c r="K453" s="7">
        <v>0.0</v>
      </c>
    </row>
    <row r="454">
      <c r="E454" s="7">
        <v>0.0</v>
      </c>
      <c r="K454" s="7">
        <v>0.0</v>
      </c>
    </row>
    <row r="455">
      <c r="E455" s="7">
        <v>0.0</v>
      </c>
      <c r="K455" s="7">
        <v>0.0</v>
      </c>
    </row>
    <row r="456">
      <c r="E456" s="7">
        <v>0.0</v>
      </c>
      <c r="K456" s="7">
        <v>0.0</v>
      </c>
    </row>
    <row r="457">
      <c r="E457" s="7">
        <v>0.0</v>
      </c>
      <c r="K457" s="7">
        <v>0.0</v>
      </c>
    </row>
    <row r="458">
      <c r="E458" s="7">
        <v>0.0</v>
      </c>
      <c r="K458" s="7">
        <v>0.0</v>
      </c>
    </row>
    <row r="459">
      <c r="E459" s="7">
        <v>0.0</v>
      </c>
      <c r="K459" s="7">
        <v>0.0</v>
      </c>
    </row>
    <row r="460">
      <c r="E460" s="7">
        <v>0.0</v>
      </c>
      <c r="K460" s="7">
        <v>0.0</v>
      </c>
    </row>
    <row r="461">
      <c r="E461" s="7">
        <v>0.0</v>
      </c>
      <c r="K461" s="7">
        <v>0.0</v>
      </c>
    </row>
    <row r="462">
      <c r="E462" s="7">
        <v>0.0</v>
      </c>
      <c r="K462" s="7">
        <v>0.0</v>
      </c>
    </row>
    <row r="463">
      <c r="E463" s="7">
        <v>0.0</v>
      </c>
      <c r="K463" s="7">
        <v>0.0</v>
      </c>
    </row>
    <row r="464">
      <c r="E464" s="7">
        <v>0.0</v>
      </c>
      <c r="K464" s="7">
        <v>0.0</v>
      </c>
    </row>
    <row r="465">
      <c r="E465" s="7">
        <v>0.0</v>
      </c>
      <c r="K465" s="7">
        <v>0.0</v>
      </c>
    </row>
    <row r="466">
      <c r="E466" s="7">
        <v>0.0</v>
      </c>
      <c r="K466" s="7">
        <v>0.0</v>
      </c>
    </row>
    <row r="467">
      <c r="E467" s="7">
        <v>0.0</v>
      </c>
      <c r="K467" s="7">
        <v>0.0</v>
      </c>
    </row>
    <row r="468">
      <c r="E468" s="7">
        <v>0.0</v>
      </c>
      <c r="K468" s="7">
        <v>0.0</v>
      </c>
    </row>
    <row r="469">
      <c r="E469" s="7">
        <v>0.0</v>
      </c>
      <c r="K469" s="7">
        <v>0.0</v>
      </c>
    </row>
    <row r="470">
      <c r="E470" s="7">
        <v>0.0</v>
      </c>
      <c r="K470" s="7">
        <v>0.0</v>
      </c>
    </row>
    <row r="471">
      <c r="E471" s="7">
        <v>0.0</v>
      </c>
      <c r="K471" s="7">
        <v>0.0</v>
      </c>
    </row>
    <row r="472">
      <c r="E472" s="7">
        <v>0.0</v>
      </c>
      <c r="K472" s="7">
        <v>0.0</v>
      </c>
    </row>
    <row r="473">
      <c r="E473" s="7">
        <v>0.0</v>
      </c>
      <c r="K473" s="7">
        <v>0.0</v>
      </c>
    </row>
    <row r="474">
      <c r="E474" s="7">
        <v>0.0</v>
      </c>
      <c r="K474" s="7">
        <v>0.0</v>
      </c>
    </row>
    <row r="475">
      <c r="E475" s="7">
        <v>0.0</v>
      </c>
      <c r="K475" s="7">
        <v>0.0</v>
      </c>
    </row>
    <row r="476">
      <c r="E476" s="7">
        <v>0.0</v>
      </c>
      <c r="K476" s="7">
        <v>0.0</v>
      </c>
    </row>
    <row r="477">
      <c r="E477" s="7">
        <v>0.0</v>
      </c>
      <c r="K477" s="7">
        <v>0.0</v>
      </c>
    </row>
    <row r="478">
      <c r="E478" s="7">
        <v>0.0</v>
      </c>
      <c r="K478" s="7">
        <v>0.0</v>
      </c>
    </row>
    <row r="479">
      <c r="E479" s="7">
        <v>0.0</v>
      </c>
      <c r="K479" s="7">
        <v>0.0</v>
      </c>
    </row>
    <row r="480">
      <c r="E480" s="7">
        <v>0.0</v>
      </c>
      <c r="K480" s="7">
        <v>0.0</v>
      </c>
    </row>
    <row r="481">
      <c r="E481" s="7">
        <v>0.0</v>
      </c>
      <c r="K481" s="7">
        <v>0.0</v>
      </c>
    </row>
    <row r="482">
      <c r="E482" s="7">
        <v>0.0</v>
      </c>
      <c r="K482" s="7">
        <v>0.0</v>
      </c>
    </row>
    <row r="483">
      <c r="E483" s="7">
        <v>0.0</v>
      </c>
      <c r="K483" s="7">
        <v>0.0</v>
      </c>
    </row>
    <row r="484">
      <c r="E484" s="7">
        <v>0.0</v>
      </c>
      <c r="K484" s="7">
        <v>0.0</v>
      </c>
    </row>
    <row r="485">
      <c r="E485" s="7">
        <v>0.0</v>
      </c>
      <c r="K485" s="7">
        <v>0.0</v>
      </c>
    </row>
    <row r="486">
      <c r="E486" s="7">
        <v>0.0</v>
      </c>
      <c r="K486" s="7">
        <v>0.0</v>
      </c>
    </row>
    <row r="487">
      <c r="E487" s="7">
        <v>0.0</v>
      </c>
      <c r="K487" s="7">
        <v>0.0</v>
      </c>
    </row>
    <row r="488">
      <c r="E488" s="7">
        <v>0.0</v>
      </c>
      <c r="K488" s="7">
        <v>0.0</v>
      </c>
    </row>
    <row r="489">
      <c r="E489" s="7">
        <v>0.0</v>
      </c>
      <c r="K489" s="7">
        <v>0.0</v>
      </c>
    </row>
    <row r="490">
      <c r="E490" s="7">
        <v>0.0</v>
      </c>
      <c r="K490" s="7">
        <v>0.0</v>
      </c>
    </row>
    <row r="491">
      <c r="E491" s="7">
        <v>0.0</v>
      </c>
      <c r="K491" s="7">
        <v>0.0</v>
      </c>
    </row>
    <row r="492">
      <c r="E492" s="7">
        <v>0.0</v>
      </c>
      <c r="K492" s="7">
        <v>0.0</v>
      </c>
    </row>
    <row r="493">
      <c r="E493" s="7">
        <v>0.0</v>
      </c>
      <c r="K493" s="7">
        <v>0.0</v>
      </c>
    </row>
    <row r="494">
      <c r="E494" s="7">
        <v>0.0</v>
      </c>
      <c r="K494" s="7">
        <v>0.0</v>
      </c>
    </row>
    <row r="495">
      <c r="E495" s="7">
        <v>0.0</v>
      </c>
      <c r="K495" s="7">
        <v>0.0</v>
      </c>
    </row>
    <row r="496">
      <c r="E496" s="7">
        <v>0.0</v>
      </c>
      <c r="K496" s="7">
        <v>0.0</v>
      </c>
    </row>
    <row r="497">
      <c r="E497" s="7">
        <v>0.0</v>
      </c>
      <c r="K497" s="7">
        <v>0.0</v>
      </c>
    </row>
    <row r="498">
      <c r="E498" s="7">
        <v>0.0</v>
      </c>
      <c r="K498" s="7">
        <v>0.0</v>
      </c>
    </row>
    <row r="499">
      <c r="E499" s="7">
        <v>0.0</v>
      </c>
      <c r="K499" s="7">
        <v>0.0</v>
      </c>
    </row>
    <row r="500">
      <c r="E500" s="7">
        <v>0.0</v>
      </c>
      <c r="K500" s="7">
        <v>0.0</v>
      </c>
    </row>
    <row r="501">
      <c r="E501" s="7">
        <v>0.0</v>
      </c>
      <c r="K501" s="7">
        <v>0.0</v>
      </c>
    </row>
    <row r="502">
      <c r="E502" s="7">
        <v>0.0</v>
      </c>
      <c r="K502" s="7">
        <v>0.0</v>
      </c>
    </row>
    <row r="503">
      <c r="E503" s="7">
        <v>0.0</v>
      </c>
      <c r="K503" s="7">
        <v>0.0</v>
      </c>
    </row>
    <row r="504">
      <c r="E504" s="7">
        <v>0.0</v>
      </c>
      <c r="K504" s="7">
        <v>0.0</v>
      </c>
    </row>
    <row r="505">
      <c r="E505" s="7">
        <v>0.0</v>
      </c>
      <c r="K505" s="7">
        <v>0.0</v>
      </c>
    </row>
    <row r="506">
      <c r="E506" s="7">
        <v>0.0</v>
      </c>
      <c r="K506" s="7">
        <v>0.0</v>
      </c>
    </row>
    <row r="507">
      <c r="E507" s="7">
        <v>0.0</v>
      </c>
      <c r="K507" s="7">
        <v>0.0</v>
      </c>
    </row>
    <row r="508">
      <c r="E508" s="7">
        <v>0.0</v>
      </c>
      <c r="K508" s="7">
        <v>0.0</v>
      </c>
    </row>
    <row r="509">
      <c r="E509" s="7">
        <v>0.0</v>
      </c>
      <c r="K509" s="7">
        <v>0.0</v>
      </c>
    </row>
    <row r="510">
      <c r="E510" s="7">
        <v>0.0</v>
      </c>
      <c r="K510" s="7">
        <v>0.0</v>
      </c>
    </row>
    <row r="511">
      <c r="E511" s="7">
        <v>0.0</v>
      </c>
      <c r="K511" s="7">
        <v>0.0</v>
      </c>
    </row>
    <row r="512">
      <c r="E512" s="7">
        <v>0.0</v>
      </c>
      <c r="K512" s="7">
        <v>0.0</v>
      </c>
    </row>
    <row r="513">
      <c r="E513" s="7">
        <v>0.0</v>
      </c>
      <c r="K513" s="7">
        <v>0.0</v>
      </c>
    </row>
    <row r="514">
      <c r="E514" s="7">
        <v>0.0</v>
      </c>
      <c r="K514" s="7">
        <v>0.0</v>
      </c>
    </row>
    <row r="515">
      <c r="E515" s="7">
        <v>0.0</v>
      </c>
      <c r="K515" s="7">
        <v>0.0</v>
      </c>
    </row>
    <row r="516">
      <c r="E516" s="7">
        <v>0.0</v>
      </c>
      <c r="K516" s="7">
        <v>0.0</v>
      </c>
    </row>
    <row r="517">
      <c r="E517" s="7">
        <v>0.0</v>
      </c>
      <c r="K517" s="7">
        <v>0.0</v>
      </c>
    </row>
    <row r="518">
      <c r="E518" s="7">
        <v>0.0</v>
      </c>
      <c r="K518" s="7">
        <v>0.0</v>
      </c>
    </row>
    <row r="519">
      <c r="E519" s="7">
        <v>0.0</v>
      </c>
      <c r="K519" s="7">
        <v>0.0</v>
      </c>
    </row>
    <row r="520">
      <c r="E520" s="7">
        <v>0.0</v>
      </c>
      <c r="K520" s="7">
        <v>0.0</v>
      </c>
    </row>
    <row r="521">
      <c r="E521" s="7">
        <v>0.0</v>
      </c>
      <c r="K521" s="7">
        <v>0.0</v>
      </c>
    </row>
    <row r="522">
      <c r="E522" s="7">
        <v>0.0</v>
      </c>
      <c r="K522" s="7">
        <v>0.0</v>
      </c>
    </row>
    <row r="523">
      <c r="E523" s="7">
        <v>0.0</v>
      </c>
      <c r="K523" s="7">
        <v>0.0</v>
      </c>
    </row>
    <row r="524">
      <c r="E524" s="7">
        <v>0.0</v>
      </c>
      <c r="K524" s="7">
        <v>0.0</v>
      </c>
    </row>
    <row r="525">
      <c r="E525" s="7">
        <v>0.0</v>
      </c>
      <c r="K525" s="7">
        <v>0.0</v>
      </c>
    </row>
    <row r="526">
      <c r="E526" s="7">
        <v>0.0</v>
      </c>
      <c r="K526" s="7">
        <v>0.0</v>
      </c>
    </row>
    <row r="527">
      <c r="E527" s="7">
        <v>0.0</v>
      </c>
      <c r="K527" s="7">
        <v>0.0</v>
      </c>
    </row>
    <row r="528">
      <c r="E528" s="7">
        <v>0.0</v>
      </c>
      <c r="K528" s="7">
        <v>0.0</v>
      </c>
    </row>
    <row r="529">
      <c r="E529" s="7">
        <v>0.0</v>
      </c>
      <c r="K529" s="7">
        <v>0.0</v>
      </c>
    </row>
    <row r="530">
      <c r="E530" s="7">
        <v>0.0</v>
      </c>
      <c r="K530" s="7">
        <v>0.0</v>
      </c>
    </row>
    <row r="531">
      <c r="E531" s="7">
        <v>0.0</v>
      </c>
      <c r="K531" s="7">
        <v>0.0</v>
      </c>
    </row>
    <row r="532">
      <c r="E532" s="7">
        <v>0.0</v>
      </c>
      <c r="K532" s="7">
        <v>0.0</v>
      </c>
    </row>
    <row r="533">
      <c r="E533" s="7">
        <v>0.0</v>
      </c>
      <c r="K533" s="7">
        <v>0.0</v>
      </c>
    </row>
    <row r="534">
      <c r="E534" s="7">
        <v>0.0</v>
      </c>
      <c r="K534" s="7">
        <v>0.0</v>
      </c>
    </row>
    <row r="535">
      <c r="E535" s="7">
        <v>0.0</v>
      </c>
      <c r="K535" s="7">
        <v>0.0</v>
      </c>
    </row>
    <row r="536">
      <c r="E536" s="7">
        <v>0.0</v>
      </c>
      <c r="K536" s="7">
        <v>0.0</v>
      </c>
    </row>
    <row r="537">
      <c r="E537" s="7">
        <v>0.0</v>
      </c>
      <c r="K537" s="7">
        <v>0.0</v>
      </c>
    </row>
    <row r="538">
      <c r="E538" s="7">
        <v>0.0</v>
      </c>
      <c r="K538" s="7">
        <v>0.0</v>
      </c>
    </row>
    <row r="539">
      <c r="E539" s="7">
        <v>0.0</v>
      </c>
      <c r="K539" s="7">
        <v>0.0</v>
      </c>
    </row>
    <row r="540">
      <c r="E540" s="7">
        <v>0.0</v>
      </c>
      <c r="K540" s="7">
        <v>0.0</v>
      </c>
    </row>
    <row r="541">
      <c r="E541" s="7">
        <v>0.0</v>
      </c>
      <c r="K541" s="7">
        <v>0.0</v>
      </c>
    </row>
    <row r="542">
      <c r="E542" s="7">
        <v>0.0</v>
      </c>
      <c r="K542" s="7">
        <v>0.0</v>
      </c>
    </row>
    <row r="543">
      <c r="E543" s="7">
        <v>0.0</v>
      </c>
      <c r="K543" s="7">
        <v>0.0</v>
      </c>
    </row>
    <row r="544">
      <c r="E544" s="7">
        <v>0.0</v>
      </c>
      <c r="K544" s="7">
        <v>0.0</v>
      </c>
    </row>
    <row r="545">
      <c r="E545" s="7">
        <v>0.0</v>
      </c>
      <c r="K545" s="7">
        <v>0.0</v>
      </c>
    </row>
    <row r="546">
      <c r="E546" s="7">
        <v>0.0</v>
      </c>
      <c r="K546" s="7">
        <v>0.0</v>
      </c>
    </row>
    <row r="547">
      <c r="E547" s="7">
        <v>0.0</v>
      </c>
      <c r="K547" s="7">
        <v>0.0</v>
      </c>
    </row>
    <row r="548">
      <c r="E548" s="7">
        <v>0.0</v>
      </c>
      <c r="K548" s="7">
        <v>0.0</v>
      </c>
    </row>
    <row r="549">
      <c r="E549" s="7">
        <v>0.0</v>
      </c>
      <c r="K549" s="7">
        <v>0.0</v>
      </c>
    </row>
    <row r="550">
      <c r="E550" s="7">
        <v>0.0</v>
      </c>
      <c r="K550" s="7">
        <v>0.0</v>
      </c>
    </row>
    <row r="551">
      <c r="E551" s="7">
        <v>0.0</v>
      </c>
      <c r="K551" s="7">
        <v>0.0</v>
      </c>
    </row>
    <row r="552">
      <c r="E552" s="7">
        <v>0.0</v>
      </c>
      <c r="K552" s="7">
        <v>0.0</v>
      </c>
    </row>
    <row r="553">
      <c r="E553" s="7">
        <v>0.0</v>
      </c>
      <c r="K553" s="7">
        <v>0.0</v>
      </c>
    </row>
    <row r="554">
      <c r="E554" s="7">
        <v>0.0</v>
      </c>
      <c r="K554" s="7">
        <v>0.0</v>
      </c>
    </row>
    <row r="555">
      <c r="E555" s="7">
        <v>0.0</v>
      </c>
      <c r="K555" s="7">
        <v>0.0</v>
      </c>
    </row>
    <row r="556">
      <c r="E556" s="7">
        <v>0.0</v>
      </c>
      <c r="K556" s="7">
        <v>0.0</v>
      </c>
    </row>
    <row r="557">
      <c r="E557" s="7">
        <v>0.0</v>
      </c>
      <c r="K557" s="7">
        <v>0.0</v>
      </c>
    </row>
    <row r="558">
      <c r="E558" s="7">
        <v>0.0</v>
      </c>
      <c r="K558" s="7">
        <v>0.0</v>
      </c>
    </row>
    <row r="559">
      <c r="E559" s="7">
        <v>0.0</v>
      </c>
      <c r="K559" s="7">
        <v>0.0</v>
      </c>
    </row>
    <row r="560">
      <c r="E560" s="7">
        <v>0.0</v>
      </c>
      <c r="K560" s="7">
        <v>0.0</v>
      </c>
    </row>
    <row r="561">
      <c r="E561" s="7">
        <v>0.0</v>
      </c>
      <c r="K561" s="7">
        <v>0.0</v>
      </c>
    </row>
    <row r="562">
      <c r="E562" s="7">
        <v>0.0</v>
      </c>
      <c r="K562" s="7">
        <v>0.0</v>
      </c>
    </row>
    <row r="563">
      <c r="E563" s="7">
        <v>0.0</v>
      </c>
      <c r="K563" s="7">
        <v>0.0</v>
      </c>
    </row>
    <row r="564">
      <c r="E564" s="7">
        <v>0.0</v>
      </c>
      <c r="K564" s="7">
        <v>0.0</v>
      </c>
    </row>
    <row r="565">
      <c r="E565" s="7">
        <v>0.0</v>
      </c>
      <c r="K565" s="7">
        <v>0.0</v>
      </c>
    </row>
    <row r="566">
      <c r="E566" s="7">
        <v>0.0</v>
      </c>
      <c r="K566" s="7">
        <v>0.0</v>
      </c>
    </row>
    <row r="567">
      <c r="E567" s="7">
        <v>0.0</v>
      </c>
      <c r="K567" s="7">
        <v>0.0</v>
      </c>
    </row>
    <row r="568">
      <c r="E568" s="7">
        <v>0.0</v>
      </c>
      <c r="K568" s="7">
        <v>0.0</v>
      </c>
    </row>
    <row r="569">
      <c r="E569" s="7">
        <v>0.0</v>
      </c>
      <c r="K569" s="7">
        <v>0.0</v>
      </c>
    </row>
    <row r="570">
      <c r="E570" s="7">
        <v>0.0</v>
      </c>
      <c r="K570" s="7">
        <v>0.0</v>
      </c>
    </row>
    <row r="571">
      <c r="E571" s="7">
        <v>0.0</v>
      </c>
      <c r="K571" s="7">
        <v>0.0</v>
      </c>
    </row>
    <row r="572">
      <c r="E572" s="7">
        <v>0.0</v>
      </c>
      <c r="K572" s="7">
        <v>0.0</v>
      </c>
    </row>
    <row r="573">
      <c r="E573" s="7">
        <v>0.0</v>
      </c>
      <c r="K573" s="7">
        <v>0.0</v>
      </c>
    </row>
    <row r="574">
      <c r="E574" s="7">
        <v>0.0</v>
      </c>
      <c r="K574" s="7">
        <v>0.0</v>
      </c>
    </row>
    <row r="575">
      <c r="E575" s="7">
        <v>0.0</v>
      </c>
      <c r="K575" s="7">
        <v>0.0</v>
      </c>
    </row>
    <row r="576">
      <c r="E576" s="7">
        <v>0.0</v>
      </c>
      <c r="K576" s="7">
        <v>0.0</v>
      </c>
    </row>
    <row r="577">
      <c r="E577" s="7">
        <v>0.0</v>
      </c>
      <c r="K577" s="7">
        <v>0.0</v>
      </c>
    </row>
    <row r="578">
      <c r="E578" s="7">
        <v>0.0</v>
      </c>
      <c r="K578" s="7">
        <v>0.0</v>
      </c>
    </row>
    <row r="579">
      <c r="E579" s="7">
        <v>0.0</v>
      </c>
      <c r="K579" s="7">
        <v>0.0</v>
      </c>
    </row>
    <row r="580">
      <c r="E580" s="7">
        <v>0.0</v>
      </c>
      <c r="K580" s="7">
        <v>0.0</v>
      </c>
    </row>
    <row r="581">
      <c r="E581" s="7">
        <v>0.0</v>
      </c>
      <c r="K581" s="7">
        <v>0.0</v>
      </c>
    </row>
    <row r="582">
      <c r="E582" s="7">
        <v>0.0</v>
      </c>
      <c r="K582" s="7">
        <v>0.0</v>
      </c>
    </row>
    <row r="583">
      <c r="E583" s="7">
        <v>0.0</v>
      </c>
      <c r="K583" s="7">
        <v>0.0</v>
      </c>
    </row>
    <row r="584">
      <c r="E584" s="7">
        <v>0.0</v>
      </c>
      <c r="K584" s="7">
        <v>0.0</v>
      </c>
    </row>
    <row r="585">
      <c r="E585" s="7">
        <v>0.0</v>
      </c>
      <c r="K585" s="7">
        <v>0.0</v>
      </c>
    </row>
    <row r="586">
      <c r="E586" s="7">
        <v>0.0</v>
      </c>
      <c r="K586" s="7">
        <v>0.0</v>
      </c>
    </row>
    <row r="587">
      <c r="E587" s="7">
        <v>0.0</v>
      </c>
      <c r="K587" s="7">
        <v>0.0</v>
      </c>
    </row>
    <row r="588">
      <c r="E588" s="7">
        <v>0.0</v>
      </c>
      <c r="K588" s="7">
        <v>0.0</v>
      </c>
    </row>
    <row r="589">
      <c r="E589" s="7">
        <v>0.0</v>
      </c>
      <c r="K589" s="7">
        <v>0.0</v>
      </c>
    </row>
    <row r="590">
      <c r="E590" s="7">
        <v>0.0</v>
      </c>
      <c r="K590" s="7">
        <v>0.0</v>
      </c>
    </row>
    <row r="591">
      <c r="E591" s="7">
        <v>0.0</v>
      </c>
      <c r="K591" s="7">
        <v>0.0</v>
      </c>
    </row>
    <row r="592">
      <c r="E592" s="7">
        <v>0.0</v>
      </c>
      <c r="K592" s="7">
        <v>0.0</v>
      </c>
    </row>
    <row r="593">
      <c r="E593" s="7">
        <v>0.0</v>
      </c>
      <c r="K593" s="7">
        <v>0.0</v>
      </c>
    </row>
    <row r="594">
      <c r="E594" s="7">
        <v>0.0</v>
      </c>
      <c r="K594" s="7">
        <v>0.0</v>
      </c>
    </row>
    <row r="595">
      <c r="E595" s="7">
        <v>0.0</v>
      </c>
      <c r="K595" s="7">
        <v>0.0</v>
      </c>
    </row>
    <row r="596">
      <c r="E596" s="7">
        <v>0.0</v>
      </c>
      <c r="K596" s="7">
        <v>0.0</v>
      </c>
    </row>
    <row r="597">
      <c r="E597" s="7">
        <v>0.0</v>
      </c>
      <c r="K597" s="7">
        <v>0.0</v>
      </c>
    </row>
    <row r="598">
      <c r="E598" s="7">
        <v>0.0</v>
      </c>
      <c r="K598" s="7">
        <v>0.0</v>
      </c>
    </row>
    <row r="599">
      <c r="E599" s="7">
        <v>0.0</v>
      </c>
      <c r="K599" s="7">
        <v>0.0</v>
      </c>
    </row>
    <row r="600">
      <c r="E600" s="7">
        <v>0.0</v>
      </c>
      <c r="K600" s="7">
        <v>0.0</v>
      </c>
    </row>
    <row r="601">
      <c r="E601" s="7">
        <v>0.0</v>
      </c>
      <c r="K601" s="7">
        <v>0.0</v>
      </c>
    </row>
    <row r="602">
      <c r="E602" s="7">
        <v>0.0</v>
      </c>
      <c r="K602" s="7">
        <v>0.0</v>
      </c>
    </row>
    <row r="603">
      <c r="E603" s="7">
        <v>0.0</v>
      </c>
      <c r="K603" s="7">
        <v>0.0</v>
      </c>
    </row>
    <row r="604">
      <c r="E604" s="7">
        <v>0.0</v>
      </c>
      <c r="K604" s="7">
        <v>0.0</v>
      </c>
    </row>
    <row r="605">
      <c r="E605" s="7">
        <v>0.0</v>
      </c>
      <c r="K605" s="7">
        <v>0.0</v>
      </c>
    </row>
    <row r="606">
      <c r="E606" s="7">
        <v>0.0</v>
      </c>
      <c r="K606" s="7">
        <v>0.0</v>
      </c>
    </row>
    <row r="607">
      <c r="E607" s="7">
        <v>0.0</v>
      </c>
      <c r="K607" s="7">
        <v>0.0</v>
      </c>
    </row>
    <row r="608">
      <c r="E608" s="7">
        <v>0.0</v>
      </c>
      <c r="K608" s="7">
        <v>0.0</v>
      </c>
    </row>
    <row r="609">
      <c r="E609" s="7">
        <v>0.0</v>
      </c>
      <c r="K609" s="7">
        <v>0.0</v>
      </c>
    </row>
    <row r="610">
      <c r="E610" s="7">
        <v>0.0</v>
      </c>
      <c r="K610" s="7">
        <v>0.0</v>
      </c>
    </row>
  </sheetData>
  <conditionalFormatting sqref="B1:B610 C1:E1 F1:K610 C190:E610">
    <cfRule type="expression" dxfId="0" priority="1">
      <formula>COUNTIF($B:$B, B1)&gt;1</formula>
    </cfRule>
  </conditionalFormatting>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2" max="2" width="16.0"/>
    <col customWidth="1" min="3" max="3" width="10.13"/>
    <col customWidth="1" min="4" max="4" width="17.25"/>
    <col customWidth="1" min="5" max="5" width="17.38"/>
    <col customWidth="1" min="6" max="6" width="15.5"/>
    <col customWidth="1" min="7" max="7" width="20.0"/>
  </cols>
  <sheetData>
    <row r="1">
      <c r="A1" s="12" t="s">
        <v>0</v>
      </c>
      <c r="B1" s="12" t="s">
        <v>1136</v>
      </c>
      <c r="C1" s="12" t="s">
        <v>1137</v>
      </c>
      <c r="D1" s="12" t="s">
        <v>1138</v>
      </c>
      <c r="E1" s="12" t="s">
        <v>1139</v>
      </c>
      <c r="F1" s="12" t="s">
        <v>1140</v>
      </c>
      <c r="G1" s="12" t="s">
        <v>1141</v>
      </c>
      <c r="H1" s="13" t="s">
        <v>1142</v>
      </c>
      <c r="I1" s="13" t="s">
        <v>1143</v>
      </c>
      <c r="J1" s="14"/>
      <c r="K1" s="14"/>
      <c r="L1" s="14"/>
      <c r="M1" s="14"/>
      <c r="N1" s="14"/>
      <c r="O1" s="14"/>
      <c r="P1" s="14"/>
      <c r="Q1" s="14"/>
      <c r="R1" s="14"/>
      <c r="S1" s="14"/>
      <c r="T1" s="14"/>
      <c r="U1" s="14"/>
      <c r="V1" s="14"/>
      <c r="W1" s="14"/>
      <c r="X1" s="14"/>
      <c r="Y1" s="14"/>
      <c r="Z1" s="14"/>
    </row>
    <row r="2">
      <c r="A2" s="4" t="s">
        <v>1144</v>
      </c>
      <c r="B2" s="4" t="s">
        <v>1145</v>
      </c>
      <c r="C2" s="4">
        <v>343.0</v>
      </c>
      <c r="D2" s="4">
        <v>306.0</v>
      </c>
      <c r="E2" s="4">
        <v>28.0</v>
      </c>
      <c r="F2" s="4">
        <v>334.0</v>
      </c>
      <c r="G2" s="15">
        <f t="shared" ref="G2:G6" si="1">(F2/C2)*100</f>
        <v>97.37609329</v>
      </c>
      <c r="H2" s="16">
        <f t="shared" ref="H2:H6" si="2">(D2/C2)*100</f>
        <v>89.21282799</v>
      </c>
      <c r="I2" s="16">
        <f t="shared" ref="I2:I6" si="3">(E2/C2)*100</f>
        <v>8.163265306</v>
      </c>
    </row>
    <row r="3">
      <c r="B3" s="4" t="s">
        <v>1146</v>
      </c>
      <c r="C3" s="4">
        <v>4.0</v>
      </c>
      <c r="D3" s="4">
        <v>2.0</v>
      </c>
      <c r="E3" s="4">
        <v>2.0</v>
      </c>
      <c r="F3" s="4">
        <v>4.0</v>
      </c>
      <c r="G3" s="15">
        <f t="shared" si="1"/>
        <v>100</v>
      </c>
      <c r="H3" s="16">
        <f t="shared" si="2"/>
        <v>50</v>
      </c>
      <c r="I3" s="16">
        <f t="shared" si="3"/>
        <v>50</v>
      </c>
    </row>
    <row r="4">
      <c r="A4" s="4" t="s">
        <v>1147</v>
      </c>
      <c r="B4" s="4" t="s">
        <v>1146</v>
      </c>
      <c r="C4" s="4">
        <v>8.0</v>
      </c>
      <c r="D4" s="4">
        <v>3.0</v>
      </c>
      <c r="E4" s="4">
        <v>5.0</v>
      </c>
      <c r="F4" s="4">
        <v>8.0</v>
      </c>
      <c r="G4" s="15">
        <f t="shared" si="1"/>
        <v>100</v>
      </c>
      <c r="H4" s="16">
        <f t="shared" si="2"/>
        <v>37.5</v>
      </c>
      <c r="I4" s="16">
        <f t="shared" si="3"/>
        <v>62.5</v>
      </c>
    </row>
    <row r="5">
      <c r="A5" s="4" t="s">
        <v>1148</v>
      </c>
      <c r="B5" s="4" t="s">
        <v>1145</v>
      </c>
      <c r="C5" s="4">
        <v>39.0</v>
      </c>
      <c r="D5" s="4">
        <v>24.0</v>
      </c>
      <c r="E5" s="4">
        <v>15.0</v>
      </c>
      <c r="F5" s="4">
        <v>39.0</v>
      </c>
      <c r="G5" s="15">
        <f t="shared" si="1"/>
        <v>100</v>
      </c>
      <c r="H5" s="16">
        <f t="shared" si="2"/>
        <v>61.53846154</v>
      </c>
      <c r="I5" s="16">
        <f t="shared" si="3"/>
        <v>38.46153846</v>
      </c>
    </row>
    <row r="6">
      <c r="A6" s="4" t="s">
        <v>1149</v>
      </c>
      <c r="B6" s="4" t="s">
        <v>1145</v>
      </c>
      <c r="C6" s="4">
        <v>188.0</v>
      </c>
      <c r="D6" s="4">
        <v>94.0</v>
      </c>
      <c r="E6" s="4">
        <v>68.0</v>
      </c>
      <c r="F6" s="4">
        <v>162.0</v>
      </c>
      <c r="G6" s="15">
        <f t="shared" si="1"/>
        <v>86.17021277</v>
      </c>
      <c r="H6" s="16">
        <f t="shared" si="2"/>
        <v>50</v>
      </c>
      <c r="I6" s="16">
        <f t="shared" si="3"/>
        <v>36.17021277</v>
      </c>
    </row>
  </sheetData>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5.5"/>
    <col customWidth="1" min="4" max="4" width="72.63"/>
    <col customWidth="1" min="5" max="5" width="172.63"/>
  </cols>
  <sheetData>
    <row r="1">
      <c r="A1" s="1" t="s">
        <v>0</v>
      </c>
      <c r="B1" s="2" t="s">
        <v>1</v>
      </c>
      <c r="C1" s="17" t="s">
        <v>1150</v>
      </c>
      <c r="D1" s="2" t="s">
        <v>1151</v>
      </c>
      <c r="E1" s="18" t="s">
        <v>4</v>
      </c>
    </row>
    <row r="2">
      <c r="A2" s="4" t="s">
        <v>6</v>
      </c>
      <c r="B2" s="5" t="s">
        <v>314</v>
      </c>
      <c r="C2" s="6" t="str">
        <f>IFERROR(VLOOKUP(B2,Rankings!A:B,2,FALSE),"")</f>
        <v>LIKELY</v>
      </c>
      <c r="D2" s="8" t="s">
        <v>316</v>
      </c>
      <c r="E2" s="7" t="str">
        <f>IFERROR(VLOOKUP(B2,'Conditions Treated'!A:B,2,FALSE),"")</f>
        <v>Hypertension, Angina Pectoris, Migraine, Hypertrophic Subaortic Stenosis</v>
      </c>
    </row>
    <row r="3">
      <c r="A3" s="4" t="s">
        <v>802</v>
      </c>
      <c r="B3" s="10" t="s">
        <v>903</v>
      </c>
      <c r="C3" s="6" t="str">
        <f>IFERROR(VLOOKUP(B3,Rankings!A:B,2,FALSE),"")</f>
        <v>UNLIKELY</v>
      </c>
      <c r="D3" s="10" t="s">
        <v>904</v>
      </c>
      <c r="E3" s="7" t="str">
        <f>IFERROR(VLOOKUP(B3,'Conditions Treated'!A:B,2,FALSE),"")</f>
        <v>Acne vulgaris</v>
      </c>
    </row>
    <row r="4">
      <c r="A4" s="4" t="s">
        <v>6</v>
      </c>
      <c r="B4" s="5" t="s">
        <v>108</v>
      </c>
      <c r="C4" s="6" t="str">
        <f>IFERROR(VLOOKUP(B4,Rankings!A:B,2,FALSE),"")</f>
        <v>HIGHLY LIKELY</v>
      </c>
      <c r="D4" s="8" t="s">
        <v>109</v>
      </c>
      <c r="E4" s="7" t="str">
        <f>IFERROR(VLOOKUP(B4,'Conditions Treated'!A:B,2,FALSE),"")</f>
        <v>Acquired thrombotic thrombocytopenic purpura</v>
      </c>
    </row>
    <row r="5">
      <c r="A5" s="4" t="s">
        <v>6</v>
      </c>
      <c r="B5" s="5" t="s">
        <v>410</v>
      </c>
      <c r="C5" s="6" t="str">
        <f>IFERROR(VLOOKUP(B5,Rankings!A:B,2,FALSE),"")</f>
        <v>HIGHLY LIKELY</v>
      </c>
      <c r="D5" s="8" t="s">
        <v>411</v>
      </c>
      <c r="E5" s="7" t="str">
        <f>IFERROR(VLOOKUP(B5,'Conditions Treated'!A:B,2,FALSE),"")</f>
        <v>Acromegaly</v>
      </c>
    </row>
    <row r="6">
      <c r="A6" s="4" t="s">
        <v>802</v>
      </c>
      <c r="B6" s="10" t="s">
        <v>573</v>
      </c>
      <c r="C6" s="6" t="str">
        <f>IFERROR(VLOOKUP(B6,Rankings!A:B,2,FALSE),"")</f>
        <v>HIGHLY LIKELY</v>
      </c>
      <c r="D6" s="10" t="s">
        <v>574</v>
      </c>
      <c r="E6" s="7" t="str">
        <f>IFERROR(VLOOKUP(B6,'Conditions Treated'!A:B,2,FALSE),"")</f>
        <v>Acromegaly</v>
      </c>
    </row>
    <row r="7">
      <c r="A7" s="4" t="s">
        <v>6</v>
      </c>
      <c r="B7" s="5" t="s">
        <v>575</v>
      </c>
      <c r="C7" s="6" t="str">
        <f>IFERROR(VLOOKUP(B7,Rankings!A:B,2,FALSE),"")</f>
        <v>HIGHLY LIKELY</v>
      </c>
      <c r="D7" s="8" t="s">
        <v>576</v>
      </c>
      <c r="E7" s="7" t="str">
        <f>IFERROR(VLOOKUP(B7,'Conditions Treated'!A:B,2,FALSE),"")</f>
        <v>Acromegaly</v>
      </c>
    </row>
    <row r="8">
      <c r="A8" s="4" t="s">
        <v>6</v>
      </c>
      <c r="B8" s="5" t="s">
        <v>552</v>
      </c>
      <c r="C8" s="6" t="str">
        <f>IFERROR(VLOOKUP(B8,Rankings!A:B,2,FALSE),"")</f>
        <v>HIGHLY LIKELY</v>
      </c>
      <c r="D8" s="8" t="s">
        <v>553</v>
      </c>
      <c r="E8" s="7" t="str">
        <f>IFERROR(VLOOKUP(B8,'Conditions Treated'!A:B,2,FALSE),"")</f>
        <v>Acromegaly, Carcinoid tumors, Vasoactive Intestinal Peptide Tumors</v>
      </c>
    </row>
    <row r="9">
      <c r="A9" s="4" t="s">
        <v>6</v>
      </c>
      <c r="B9" s="5" t="s">
        <v>560</v>
      </c>
      <c r="C9" s="6" t="str">
        <f>IFERROR(VLOOKUP(B9,Rankings!A:B,2,FALSE),"")</f>
        <v>HIGHLY LIKELY</v>
      </c>
      <c r="D9" s="8" t="s">
        <v>561</v>
      </c>
      <c r="E9" s="7" t="str">
        <f>IFERROR(VLOOKUP(B9,'Conditions Treated'!A:B,2,FALSE),"")</f>
        <v>Acromegaly, Cushing's disease</v>
      </c>
    </row>
    <row r="10">
      <c r="A10" s="4" t="s">
        <v>6</v>
      </c>
      <c r="B10" s="5" t="s">
        <v>381</v>
      </c>
      <c r="C10" s="6" t="str">
        <f>IFERROR(VLOOKUP(B10,Rankings!A:B,2,FALSE),"")</f>
        <v>LIKELY</v>
      </c>
      <c r="D10" s="8" t="s">
        <v>382</v>
      </c>
      <c r="E10" s="7" t="str">
        <f>IFERROR(VLOOKUP(B10,'Conditions Treated'!A:B,2,FALSE),"")</f>
        <v>Active lupus nephritis</v>
      </c>
    </row>
    <row r="11">
      <c r="A11" s="4" t="s">
        <v>802</v>
      </c>
      <c r="B11" s="10" t="s">
        <v>934</v>
      </c>
      <c r="C11" s="6" t="str">
        <f>IFERROR(VLOOKUP(B11,Rankings!A:B,2,FALSE),"")</f>
        <v>LIKELY</v>
      </c>
      <c r="D11" s="10" t="s">
        <v>935</v>
      </c>
      <c r="E11" s="7" t="str">
        <f>IFERROR(VLOOKUP(B11,'Conditions Treated'!A:B,2,FALSE),"")</f>
        <v>Active Rheumatoid Arthritis, Cryopyrin-Associated Periodic Syndromes, Deficiency of Interleukin-1 Receptor Antagonist</v>
      </c>
    </row>
    <row r="12">
      <c r="A12" s="4" t="s">
        <v>802</v>
      </c>
      <c r="B12" s="10" t="s">
        <v>1002</v>
      </c>
      <c r="C12" s="6" t="str">
        <f>IFERROR(VLOOKUP(B12,Rankings!A:B,2,FALSE),"")</f>
        <v>UNLIKELY</v>
      </c>
      <c r="D12" s="10" t="s">
        <v>1003</v>
      </c>
      <c r="E12" s="7" t="str">
        <f>IFERROR(VLOOKUP(B12,'Conditions Treated'!A:B,2,FALSE),"")</f>
        <v>Acute and chronic moderate to severe pain</v>
      </c>
    </row>
    <row r="13">
      <c r="A13" s="4" t="s">
        <v>6</v>
      </c>
      <c r="B13" s="5" t="s">
        <v>268</v>
      </c>
      <c r="C13" s="6" t="str">
        <f>IFERROR(VLOOKUP(B13,Rankings!A:B,2,FALSE),"")</f>
        <v>LIKELY</v>
      </c>
      <c r="D13" s="8" t="s">
        <v>270</v>
      </c>
      <c r="E13" s="7" t="str">
        <f>IFERROR(VLOOKUP(B13,'Conditions Treated'!A:B,2,FALSE),"")</f>
        <v>Acute and chronic wounds</v>
      </c>
    </row>
    <row r="14">
      <c r="A14" s="4" t="s">
        <v>6</v>
      </c>
      <c r="B14" s="5" t="s">
        <v>568</v>
      </c>
      <c r="C14" s="6" t="str">
        <f>IFERROR(VLOOKUP(B14,Rankings!A:B,2,FALSE),"")</f>
        <v>UNLIKELY</v>
      </c>
      <c r="D14" s="8" t="s">
        <v>570</v>
      </c>
      <c r="E14" s="7" t="str">
        <f>IFERROR(VLOOKUP(B14,'Conditions Treated'!A:B,2,FALSE),"")</f>
        <v>Acute bacterial skin and skin structure infections</v>
      </c>
    </row>
    <row r="15">
      <c r="A15" s="4" t="s">
        <v>6</v>
      </c>
      <c r="B15" s="5" t="s">
        <v>625</v>
      </c>
      <c r="C15" s="6" t="str">
        <f>IFERROR(VLOOKUP(B15,Rankings!A:B,2,FALSE),"")</f>
        <v>UNLIKELY</v>
      </c>
      <c r="D15" s="8" t="s">
        <v>627</v>
      </c>
      <c r="E15" s="7" t="str">
        <f>IFERROR(VLOOKUP(B15,'Conditions Treated'!A:B,2,FALSE),"")</f>
        <v>Acute bacterial skin and skin structure infections, Community-acquired bacterial pneumonia</v>
      </c>
    </row>
    <row r="16">
      <c r="A16" s="4" t="s">
        <v>6</v>
      </c>
      <c r="B16" s="5" t="s">
        <v>257</v>
      </c>
      <c r="C16" s="6" t="str">
        <f>IFERROR(VLOOKUP(B16,Rankings!A:B,2,FALSE),"")</f>
        <v>HIGHLY LIKELY</v>
      </c>
      <c r="D16" s="8" t="s">
        <v>258</v>
      </c>
      <c r="E16" s="7" t="str">
        <f>IFERROR(VLOOKUP(B16,'Conditions Treated'!A:B,2,FALSE),"")</f>
        <v>Acute hepatic porphyria</v>
      </c>
    </row>
    <row r="17">
      <c r="A17" s="4" t="s">
        <v>6</v>
      </c>
      <c r="B17" s="5" t="s">
        <v>452</v>
      </c>
      <c r="C17" s="6" t="str">
        <f>IFERROR(VLOOKUP(B17,Rankings!A:B,2,FALSE),"")</f>
        <v>HIGHLY LIKELY</v>
      </c>
      <c r="D17" s="8" t="s">
        <v>453</v>
      </c>
      <c r="E17" s="7" t="str">
        <f>IFERROR(VLOOKUP(B17,'Conditions Treated'!A:B,2,FALSE),"")</f>
        <v>Acute lymphoblastic leukemia</v>
      </c>
    </row>
    <row r="18">
      <c r="A18" s="4" t="s">
        <v>802</v>
      </c>
      <c r="B18" s="10" t="s">
        <v>1035</v>
      </c>
      <c r="C18" s="6" t="str">
        <f>IFERROR(VLOOKUP(B18,Rankings!A:B,2,FALSE),"")</f>
        <v>HIGHLY LIKELY</v>
      </c>
      <c r="D18" s="10" t="s">
        <v>1036</v>
      </c>
      <c r="E18" s="7" t="str">
        <f>IFERROR(VLOOKUP(B18,'Conditions Treated'!A:B,2,FALSE),"")</f>
        <v>Acute lymphoblastic leukemia</v>
      </c>
    </row>
    <row r="19">
      <c r="A19" s="4" t="s">
        <v>6</v>
      </c>
      <c r="B19" s="5" t="s">
        <v>458</v>
      </c>
      <c r="C19" s="6" t="str">
        <f>IFERROR(VLOOKUP(B19,Rankings!A:B,2,FALSE),"")</f>
        <v>HIGHLY LIKELY</v>
      </c>
      <c r="D19" s="8" t="s">
        <v>459</v>
      </c>
      <c r="E19" s="7" t="str">
        <f>IFERROR(VLOOKUP(B19,'Conditions Treated'!A:B,2,FALSE),"")</f>
        <v>Acute myeloid leukemia</v>
      </c>
    </row>
    <row r="20">
      <c r="A20" s="4" t="s">
        <v>6</v>
      </c>
      <c r="B20" s="5" t="s">
        <v>369</v>
      </c>
      <c r="C20" s="6" t="str">
        <f>IFERROR(VLOOKUP(B20,Rankings!A:B,2,FALSE),"")</f>
        <v>HIGHLY LIKELY</v>
      </c>
      <c r="D20" s="8" t="s">
        <v>370</v>
      </c>
      <c r="E20" s="7" t="str">
        <f>IFERROR(VLOOKUP(B20,'Conditions Treated'!A:B,2,FALSE),"")</f>
        <v>Acute myeloid leukemia, Hematopoietic progenitor cell mobilization, Acceleration of myeloid reconstitution, Acute exposure to myelosuppressive doses of radiation</v>
      </c>
    </row>
    <row r="21">
      <c r="A21" s="4" t="s">
        <v>802</v>
      </c>
      <c r="B21" s="10" t="s">
        <v>991</v>
      </c>
      <c r="C21" s="6" t="str">
        <f>IFERROR(VLOOKUP(B21,Rankings!A:B,2,FALSE),"")</f>
        <v>LIKELY</v>
      </c>
      <c r="D21" s="10" t="s">
        <v>992</v>
      </c>
      <c r="E21" s="7" t="str">
        <f>IFERROR(VLOOKUP(B21,'Conditions Treated'!A:B,2,FALSE),"")</f>
        <v>Acute pain, Neuropathic pain associated with diabetic peripheral neuropathy</v>
      </c>
    </row>
    <row r="22">
      <c r="A22" s="4" t="s">
        <v>6</v>
      </c>
      <c r="B22" s="5" t="s">
        <v>646</v>
      </c>
      <c r="C22" s="6" t="str">
        <f>IFERROR(VLOOKUP(B22,Rankings!A:B,2,FALSE),"")</f>
        <v>HIGHLY LIKELY</v>
      </c>
      <c r="D22" s="8" t="s">
        <v>647</v>
      </c>
      <c r="E22" s="7" t="str">
        <f>IFERROR(VLOOKUP(B22,'Conditions Treated'!A:B,2,FALSE),"")</f>
        <v>Acute promyelocytic leukemia</v>
      </c>
    </row>
    <row r="23">
      <c r="A23" s="4" t="s">
        <v>802</v>
      </c>
      <c r="B23" s="10" t="s">
        <v>1044</v>
      </c>
      <c r="C23" s="6" t="str">
        <f>IFERROR(VLOOKUP(B23,Rankings!A:B,2,FALSE),"")</f>
        <v>LIKELY</v>
      </c>
      <c r="D23" s="10" t="s">
        <v>1045</v>
      </c>
      <c r="E23" s="7" t="str">
        <f>IFERROR(VLOOKUP(B23,'Conditions Treated'!A:B,2,FALSE),"")</f>
        <v>Acute treatment of migraine</v>
      </c>
    </row>
    <row r="24">
      <c r="A24" s="4" t="s">
        <v>6</v>
      </c>
      <c r="B24" s="5" t="s">
        <v>7</v>
      </c>
      <c r="C24" s="6" t="str">
        <f>IFERROR(VLOOKUP(B24,Rankings!A:B,2,FALSE),"")</f>
        <v>LIKELY</v>
      </c>
      <c r="D24" s="8" t="s">
        <v>9</v>
      </c>
      <c r="E24" s="7" t="str">
        <f>IFERROR(VLOOKUP(B24,'Conditions Treated'!A:B,2,FALSE),"")</f>
        <v>Adrenocortical function testing, Nonsuppurative thyroiditis, Hypercalcemia associated with cancer, Acute exacerbations of multiple sclerosis, Psoriatic arthritis, Rheumatoid arthritis, Ankylosing spondylitis, Acute and subacute bursitis, Acute nonspecific tenosynovitis, Acute gouty arthritis, Post-traumatic arthritis, Synovitis of osteoarthritis, Epicondylitis, Systemic lupus erythematosus, Systemic dermatomyositis, Acute rheumatic carditis, Pemphigus, Bullous dermatitis herpetiformis, Severe erythema multiforme, Exfoliative dermatitis, Severe psoriasis, Severe seborrheic dermatitis, Mycosis fungoides, Seasonal or perennial allergic rhinitis, Bronchial asthma, Contact dermatitis, Atopic dermatitis, Serum sickness, Allergic conjunctivitis, Keratitis, Herpes zoster ophthalmicus, Iritis and iridocyclitis, Diffuse posterior uveitis and choroiditis, Optic neuritis, Sympathetic ophthalmia, Chorioretinitis, Anterior segment inflammation, Allergic corneal marginal ulcers, Symptomatic sarcoidosis, Loeffler's syndrome, Berylliosis, Fulminating or disseminated pulmonary tuberculosis, Aspiration pneumonitis, Acquired (autoimmune) hemolytic anemia, Secondary thrombocytopenia, Erythroblastopenia, Congenital (erythroid) hypoplastic anemia, Leukemias and lymphomas, Acute leukemia of childhood, Nephrotic syndrome, Ulcerative colitis, Regional enteritis, Tuberculous meningitis, Trichinosis</v>
      </c>
    </row>
    <row r="25">
      <c r="A25" s="4" t="s">
        <v>802</v>
      </c>
      <c r="B25" s="10" t="s">
        <v>815</v>
      </c>
      <c r="C25" s="6" t="str">
        <f>IFERROR(VLOOKUP(B25,Rankings!A:B,2,FALSE),"")</f>
        <v>LIKELY</v>
      </c>
      <c r="D25" s="10" t="s">
        <v>9</v>
      </c>
      <c r="E25" s="7" t="str">
        <f>IFERROR(VLOOKUP(B25,'Conditions Treated'!A:B,2,FALSE),"")</f>
        <v>Adrenocortical function testing, Nonsuppurative thyroiditis, Hypercalcemia associated with cancer, Acute exacerbations of multiple sclerosis, Psoriatic arthritis, Rheumatoid arthritis, Ankylosing spondylitis, Acute and subacute bursitis, Acute nonspecific tenosynovitis, Acute gouty arthritis, Post-traumatic arthritis, Synovitis of osteoarthritis, Epicondylitis, Systemic lupus erythematosus, Systemic dermatomyositis, Acute rheumatic carditis, Pemphigus, Bullous dermatitis herpetiformis, Severe erythema multiforme, Exfoliative dermatitis, Severe psoriasis, Severe seborrheic dermatitis, Mycosis fungoides, Seasonal or perennial allergic rhinitis, Bronchial asthma, Contact dermatitis, Atopic dermatitis, Serum sickness, Allergic conjunctivitis, Keratitis, Herpes zoster ophthalmicus, Iritis and iridocyclitis, Diffuse posterior uveitis and choroiditis, Optic neuritis, Sympathetic ophthalmia, Chorioretinitis, Anterior segment inflammation, Allergic corneal marginal ulcers, Symptomatic sarcoidosis, Loeffler's syndrome, Berylliosis, Fulminating or disseminated pulmonary tuberculosis, Aspiration pneumonitis, Acquired (autoimmune) hemolytic anemia, Secondary thrombocytopenia, Erythroblastopenia, Congenital (erythroid) hypoplastic anemia, Leukemias and lymphomas, Acute leukemia of childhood, Nephrotic syndrome, Ulcerative colitis, Regional enteritis, Tuberculous meningitis, Trichinosis</v>
      </c>
    </row>
    <row r="26">
      <c r="A26" s="4" t="s">
        <v>6</v>
      </c>
      <c r="B26" s="5" t="s">
        <v>511</v>
      </c>
      <c r="C26" s="6" t="str">
        <f>IFERROR(VLOOKUP(B26,Rankings!A:B,2,FALSE),"")</f>
        <v>HIGHLY LIKELY</v>
      </c>
      <c r="D26" s="8" t="s">
        <v>512</v>
      </c>
      <c r="E26" s="7" t="str">
        <f>IFERROR(VLOOKUP(B26,'Conditions Treated'!A:B,2,FALSE),"")</f>
        <v>Advanced gastrointestinal stromal tumor</v>
      </c>
    </row>
    <row r="27">
      <c r="A27" s="4" t="s">
        <v>6</v>
      </c>
      <c r="B27" s="5" t="s">
        <v>385</v>
      </c>
      <c r="C27" s="6" t="str">
        <f>IFERROR(VLOOKUP(B27,Rankings!A:B,2,FALSE),"")</f>
        <v>HIGHLY LIKELY</v>
      </c>
      <c r="D27" s="8" t="s">
        <v>386</v>
      </c>
      <c r="E27" s="7" t="str">
        <f>IFERROR(VLOOKUP(B27,'Conditions Treated'!A:B,2,FALSE),"")</f>
        <v>Advanced gBRCA-mutated Ovarian cancer</v>
      </c>
    </row>
    <row r="28">
      <c r="A28" s="4" t="s">
        <v>802</v>
      </c>
      <c r="B28" s="10" t="s">
        <v>660</v>
      </c>
      <c r="C28" s="6" t="str">
        <f>IFERROR(VLOOKUP(B28,Rankings!A:B,2,FALSE),"")</f>
        <v>HIGHLY LIKELY</v>
      </c>
      <c r="D28" s="10" t="s">
        <v>661</v>
      </c>
      <c r="E28" s="7" t="str">
        <f>IFERROR(VLOOKUP(B28,'Conditions Treated'!A:B,2,FALSE),"")</f>
        <v>Advanced or metastatic breast cancer, Hormone receptor-positive metastatic breast cancer</v>
      </c>
    </row>
    <row r="29">
      <c r="A29" s="4" t="s">
        <v>6</v>
      </c>
      <c r="B29" s="5" t="s">
        <v>640</v>
      </c>
      <c r="C29" s="6" t="str">
        <f>IFERROR(VLOOKUP(B29,Rankings!A:B,2,FALSE),"")</f>
        <v>HIGHLY LIKELY</v>
      </c>
      <c r="D29" s="8" t="s">
        <v>641</v>
      </c>
      <c r="E29" s="7" t="str">
        <f>IFERROR(VLOOKUP(B29,'Conditions Treated'!A:B,2,FALSE),"")</f>
        <v>Advanced prostate cancer</v>
      </c>
    </row>
    <row r="30">
      <c r="A30" s="4" t="s">
        <v>802</v>
      </c>
      <c r="B30" s="10" t="s">
        <v>321</v>
      </c>
      <c r="C30" s="6" t="str">
        <f>IFERROR(VLOOKUP(B30,Rankings!A:B,2,FALSE),"")</f>
        <v>HIGHLY LIKELY</v>
      </c>
      <c r="D30" s="10" t="s">
        <v>322</v>
      </c>
      <c r="E30" s="7" t="str">
        <f>IFERROR(VLOOKUP(B30,'Conditions Treated'!A:B,2,FALSE),"")</f>
        <v>Advanced renal cell carcinoma</v>
      </c>
    </row>
    <row r="31">
      <c r="A31" s="4" t="s">
        <v>802</v>
      </c>
      <c r="B31" s="10" t="s">
        <v>1111</v>
      </c>
      <c r="C31" s="6" t="str">
        <f>IFERROR(VLOOKUP(B31,Rankings!A:B,2,FALSE),"")</f>
        <v>HIGHLY LIKELY</v>
      </c>
      <c r="D31" s="10" t="s">
        <v>1112</v>
      </c>
      <c r="E31" s="7" t="str">
        <f>IFERROR(VLOOKUP(B31,'Conditions Treated'!A:B,2,FALSE),"")</f>
        <v>Advanced renal cell carcinoma, Advanced soft tissue sarcoma</v>
      </c>
    </row>
    <row r="32">
      <c r="A32" s="4" t="s">
        <v>802</v>
      </c>
      <c r="B32" s="10" t="s">
        <v>110</v>
      </c>
      <c r="C32" s="6" t="str">
        <f>IFERROR(VLOOKUP(B32,Rankings!A:B,2,FALSE),"")</f>
        <v>HIGHLY LIKELY</v>
      </c>
      <c r="D32" s="10" t="s">
        <v>111</v>
      </c>
      <c r="E32" s="7" t="str">
        <f>IFERROR(VLOOKUP(B32,'Conditions Treated'!A:B,2,FALSE),"")</f>
        <v>Advanced renal cell carcinoma, Hepatocellular carcinoma, Differentiated thyroid cancer</v>
      </c>
    </row>
    <row r="33">
      <c r="A33" s="4" t="s">
        <v>6</v>
      </c>
      <c r="B33" s="5" t="s">
        <v>42</v>
      </c>
      <c r="C33" s="6" t="str">
        <f>IFERROR(VLOOKUP(B33,Rankings!A:B,2,FALSE),"")</f>
        <v>HIGHLY LIKELY</v>
      </c>
      <c r="D33" s="8" t="s">
        <v>43</v>
      </c>
      <c r="E33" s="7" t="str">
        <f>IFERROR(VLOOKUP(B33,'Conditions Treated'!A:B,2,FALSE),"")</f>
        <v>ALK-positive metastatic non-small cell lung cancer</v>
      </c>
    </row>
    <row r="34">
      <c r="A34" s="4" t="s">
        <v>6</v>
      </c>
      <c r="B34" s="5" t="s">
        <v>38</v>
      </c>
      <c r="C34" s="6" t="str">
        <f>IFERROR(VLOOKUP(B34,Rankings!A:B,2,FALSE),"")</f>
        <v>HIGHLY LIKELY</v>
      </c>
      <c r="D34" s="8" t="s">
        <v>39</v>
      </c>
      <c r="E34" s="7" t="str">
        <f>IFERROR(VLOOKUP(B34,'Conditions Treated'!A:B,2,FALSE),"")</f>
        <v>ALK-positive non-small cell lung cancer</v>
      </c>
    </row>
    <row r="35">
      <c r="A35" s="4" t="s">
        <v>802</v>
      </c>
      <c r="B35" s="10" t="s">
        <v>846</v>
      </c>
      <c r="C35" s="6" t="str">
        <f>IFERROR(VLOOKUP(B35,Rankings!A:B,2,FALSE),"")</f>
        <v>LIKELY</v>
      </c>
      <c r="D35" s="10" t="s">
        <v>847</v>
      </c>
      <c r="E35" s="7" t="str">
        <f>IFERROR(VLOOKUP(B35,'Conditions Treated'!A:B,2,FALSE),"")</f>
        <v>Allergic states, Dermatologic diseases, Endocrine disorders, Gastrointestinal diseases, Hematologic disorders, Miscellaneous conditions, Neoplastic diseases, Nervous system disorders, Ophthalmic diseases, Renal diseases, Respiratory diseases, Rheumatic disorders</v>
      </c>
    </row>
    <row r="36">
      <c r="A36" s="4" t="s">
        <v>802</v>
      </c>
      <c r="B36" s="10" t="s">
        <v>839</v>
      </c>
      <c r="C36" s="6" t="str">
        <f>IFERROR(VLOOKUP(B36,Rankings!A:B,2,FALSE),"")</f>
        <v>LIKELY</v>
      </c>
      <c r="D36" s="10" t="s">
        <v>840</v>
      </c>
      <c r="E36" s="7" t="str">
        <f>IFERROR(VLOOKUP(B36,'Conditions Treated'!A:B,2,FALSE),"")</f>
        <v>Allergic states, Dermatologic diseases, Endocrine disorders, Gastrointestinal diseases, Hematologic disorders, Miscellaneous conditions, Neoplastic diseases, Nervous system disorders, Ophthalmic diseases, Renal diseases, Respiratory diseases, Rheumatic disorders</v>
      </c>
    </row>
    <row r="37">
      <c r="A37" s="4" t="s">
        <v>6</v>
      </c>
      <c r="B37" s="5" t="s">
        <v>513</v>
      </c>
      <c r="C37" s="6" t="str">
        <f>IFERROR(VLOOKUP(B37,Rankings!A:B,2,FALSE),"")</f>
        <v>HIGHLY LIKELY</v>
      </c>
      <c r="D37" s="8" t="s">
        <v>514</v>
      </c>
      <c r="E37" s="7" t="str">
        <f>IFERROR(VLOOKUP(B37,'Conditions Treated'!A:B,2,FALSE),"")</f>
        <v>Amyotrophic lateral sclerosis</v>
      </c>
    </row>
    <row r="38">
      <c r="A38" s="4" t="s">
        <v>802</v>
      </c>
      <c r="B38" s="10" t="s">
        <v>1024</v>
      </c>
      <c r="C38" s="6" t="str">
        <f>IFERROR(VLOOKUP(B38,Rankings!A:B,2,FALSE),"")</f>
        <v>LIKELY</v>
      </c>
      <c r="D38" s="10" t="s">
        <v>1025</v>
      </c>
      <c r="E38" s="7" t="str">
        <f>IFERROR(VLOOKUP(B38,'Conditions Treated'!A:B,2,FALSE),"")</f>
        <v>Anemia due to Chronic Kidney Disease, Anemia due to Zidovudine, Anemia due to Chemotherapy, Reduction of allogeneic red blood cell transfusions</v>
      </c>
    </row>
    <row r="39">
      <c r="A39" s="4" t="s">
        <v>6</v>
      </c>
      <c r="B39" s="5" t="s">
        <v>519</v>
      </c>
      <c r="C39" s="6" t="str">
        <f>IFERROR(VLOOKUP(B39,Rankings!A:B,2,FALSE),"")</f>
        <v>HIGHLY LIKELY</v>
      </c>
      <c r="D39" s="8" t="s">
        <v>520</v>
      </c>
      <c r="E39" s="7" t="str">
        <f>IFERROR(VLOOKUP(B39,'Conditions Treated'!A:B,2,FALSE),"")</f>
        <v>Anemia in beta thalassemia, Anemia in myelodysplastic syndromes</v>
      </c>
    </row>
    <row r="40">
      <c r="A40" s="4" t="s">
        <v>802</v>
      </c>
      <c r="B40" s="10" t="s">
        <v>930</v>
      </c>
      <c r="C40" s="6" t="str">
        <f>IFERROR(VLOOKUP(B40,Rankings!A:B,2,FALSE),"")</f>
        <v>UNLIKELY</v>
      </c>
      <c r="D40" s="10" t="s">
        <v>931</v>
      </c>
      <c r="E40" s="7" t="str">
        <f>IFERROR(VLOOKUP(B40,'Conditions Treated'!A:B,2,FALSE),"")</f>
        <v>Angina pectoris</v>
      </c>
    </row>
    <row r="41">
      <c r="A41" s="4" t="s">
        <v>802</v>
      </c>
      <c r="B41" s="10" t="s">
        <v>983</v>
      </c>
      <c r="C41" s="6" t="str">
        <f>IFERROR(VLOOKUP(B41,Rankings!A:B,2,FALSE),"")</f>
        <v>UNLIKELY</v>
      </c>
      <c r="D41" s="10" t="s">
        <v>984</v>
      </c>
      <c r="E41" s="7" t="str">
        <f>IFERROR(VLOOKUP(B41,'Conditions Treated'!A:B,2,FALSE),"")</f>
        <v>Angina pectoris</v>
      </c>
    </row>
    <row r="42">
      <c r="A42" s="4" t="s">
        <v>802</v>
      </c>
      <c r="B42" s="10" t="s">
        <v>1091</v>
      </c>
      <c r="C42" s="6" t="str">
        <f>IFERROR(VLOOKUP(B42,Rankings!A:B,2,FALSE),"")</f>
        <v>LIKELY</v>
      </c>
      <c r="D42" s="10" t="s">
        <v>1092</v>
      </c>
      <c r="E42" s="7" t="str">
        <f>IFERROR(VLOOKUP(B42,'Conditions Treated'!A:B,2,FALSE),"")</f>
        <v>Anxiety disorders, Partial seizures, Acute alcohol withdrawal</v>
      </c>
    </row>
    <row r="43">
      <c r="A43" s="4" t="s">
        <v>802</v>
      </c>
      <c r="B43" s="10" t="s">
        <v>819</v>
      </c>
      <c r="C43" s="6" t="str">
        <f>IFERROR(VLOOKUP(B43,Rankings!A:B,2,FALSE),"")</f>
        <v>LIKELY</v>
      </c>
      <c r="D43" s="10" t="s">
        <v>821</v>
      </c>
      <c r="E43" s="7" t="str">
        <f>IFERROR(VLOOKUP(B43,'Conditions Treated'!A:B,2,FALSE),"")</f>
        <v>Arthritis, blood/hormone disorders, allergic reactions, skin diseases, eye problems, breathing problems, bowel disorders, cancer, immune system disorders, Cushing's syndrome</v>
      </c>
    </row>
    <row r="44">
      <c r="A44" s="4" t="s">
        <v>802</v>
      </c>
      <c r="B44" s="10" t="s">
        <v>888</v>
      </c>
      <c r="C44" s="6" t="str">
        <f>IFERROR(VLOOKUP(B44,Rankings!A:B,2,FALSE),"")</f>
        <v>LIKELY</v>
      </c>
      <c r="D44" s="10" t="s">
        <v>889</v>
      </c>
      <c r="E44" s="7" t="str">
        <f>IFERROR(VLOOKUP(B44,'Conditions Treated'!A:B,2,FALSE),"")</f>
        <v>Arthritis, blood/hormone disorders, allergic reactions, skin diseases, eye problems, breathing problems, bowel disorders, cancer, immune system disorders, Cushing's syndrome</v>
      </c>
    </row>
    <row r="45">
      <c r="A45" s="4" t="s">
        <v>802</v>
      </c>
      <c r="B45" s="10" t="s">
        <v>1033</v>
      </c>
      <c r="C45" s="6" t="str">
        <f>IFERROR(VLOOKUP(B45,Rankings!A:B,2,FALSE),"")</f>
        <v>LIKELY</v>
      </c>
      <c r="D45" s="10" t="s">
        <v>1034</v>
      </c>
      <c r="E45" s="7" t="str">
        <f>IFERROR(VLOOKUP(B45,'Conditions Treated'!A:B,2,FALSE),"")</f>
        <v>Asthma</v>
      </c>
    </row>
    <row r="46">
      <c r="A46" s="4" t="s">
        <v>6</v>
      </c>
      <c r="B46" s="5" t="s">
        <v>509</v>
      </c>
      <c r="C46" s="6" t="str">
        <f>IFERROR(VLOOKUP(B46,Rankings!A:B,2,FALSE),"")</f>
        <v>HIGHLY LIKELY</v>
      </c>
      <c r="D46" s="8" t="s">
        <v>510</v>
      </c>
      <c r="E46" s="7" t="str">
        <f>IFERROR(VLOOKUP(B46,'Conditions Treated'!A:B,2,FALSE),"")</f>
        <v>Asymptomatic or minimally symptomatic metastatic castrate-resistant prostate cancer</v>
      </c>
    </row>
    <row r="47">
      <c r="A47" s="4" t="s">
        <v>751</v>
      </c>
      <c r="B47" s="5" t="s">
        <v>736</v>
      </c>
      <c r="C47" s="6" t="str">
        <f>IFERROR(VLOOKUP(B47,Rankings!A:B,2,FALSE),"")</f>
        <v>LIKELY</v>
      </c>
      <c r="D47" s="8" t="s">
        <v>738</v>
      </c>
      <c r="E47" s="7" t="str">
        <f>IFERROR(VLOOKUP(B47,'Conditions Treated'!A:B,2,FALSE),"")</f>
        <v>Atopic Dermatitis, Asthma, Chronic Rhinosinusitis with Nasal Polyposis, Eosinophilic Esophagitis, Prurigo Nodularis</v>
      </c>
    </row>
    <row r="48">
      <c r="A48" s="4" t="s">
        <v>802</v>
      </c>
      <c r="B48" s="10" t="s">
        <v>843</v>
      </c>
      <c r="C48" s="6" t="str">
        <f>IFERROR(VLOOKUP(B48,Rankings!A:B,2,FALSE),"")</f>
        <v>HIGHLY LIKELY</v>
      </c>
      <c r="D48" s="10" t="s">
        <v>842</v>
      </c>
      <c r="E48" s="7" t="str">
        <f>IFERROR(VLOOKUP(B48,'Conditions Treated'!A:B,2,FALSE),"")</f>
        <v>Atrial fibrillation/atrial flutter</v>
      </c>
    </row>
    <row r="49">
      <c r="A49" s="4" t="s">
        <v>802</v>
      </c>
      <c r="B49" s="10" t="s">
        <v>1120</v>
      </c>
      <c r="C49" s="6" t="str">
        <f>IFERROR(VLOOKUP(B49,Rankings!A:B,2,FALSE),"")</f>
        <v>HIGHLY LIKELY</v>
      </c>
      <c r="D49" s="10" t="s">
        <v>1121</v>
      </c>
      <c r="E49" s="7" t="str">
        <f>IFERROR(VLOOKUP(B49,'Conditions Treated'!A:B,2,FALSE),"")</f>
        <v>Atrophic vaginitis due to menopause</v>
      </c>
    </row>
    <row r="50">
      <c r="A50" s="4" t="s">
        <v>802</v>
      </c>
      <c r="B50" s="10" t="s">
        <v>876</v>
      </c>
      <c r="C50" s="6" t="str">
        <f>IFERROR(VLOOKUP(B50,Rankings!A:B,2,FALSE),"")</f>
        <v>LIKELY</v>
      </c>
      <c r="D50" s="10" t="s">
        <v>877</v>
      </c>
      <c r="E50" s="7" t="str">
        <f>IFERROR(VLOOKUP(B50,'Conditions Treated'!A:B,2,FALSE),"")</f>
        <v>Attention Deficit Disorder with Hyperactivity</v>
      </c>
    </row>
    <row r="51">
      <c r="A51" s="4" t="s">
        <v>751</v>
      </c>
      <c r="B51" s="5" t="s">
        <v>749</v>
      </c>
      <c r="C51" s="6" t="str">
        <f>IFERROR(VLOOKUP(B51,Rankings!A:B,2,FALSE),"")</f>
        <v>LIKELY</v>
      </c>
      <c r="D51" s="8" t="s">
        <v>750</v>
      </c>
      <c r="E51" s="7" t="str">
        <f>IFERROR(VLOOKUP(B51,'Conditions Treated'!A:B,2,FALSE),"")</f>
        <v>Attention Deficit Hyperactivity Disorder, Binge eating disorder</v>
      </c>
    </row>
    <row r="52">
      <c r="A52" s="4" t="s">
        <v>802</v>
      </c>
      <c r="B52" s="10" t="s">
        <v>123</v>
      </c>
      <c r="C52" s="6" t="str">
        <f>IFERROR(VLOOKUP(B52,Rankings!A:B,2,FALSE),"")</f>
        <v>HIGHLY LIKELY</v>
      </c>
      <c r="D52" s="10" t="s">
        <v>124</v>
      </c>
      <c r="E52" s="7" t="str">
        <f>IFERROR(VLOOKUP(B52,'Conditions Treated'!A:B,2,FALSE),"")</f>
        <v>Bile acid synthesis disorders, Peroxisomal disorders</v>
      </c>
    </row>
    <row r="53">
      <c r="A53" s="4" t="s">
        <v>6</v>
      </c>
      <c r="B53" s="5" t="s">
        <v>426</v>
      </c>
      <c r="C53" s="6" t="str">
        <f>IFERROR(VLOOKUP(B53,Rankings!A:B,2,FALSE),"")</f>
        <v>HIGHLY LIKELY</v>
      </c>
      <c r="D53" s="8" t="s">
        <v>427</v>
      </c>
      <c r="E53" s="7" t="str">
        <f>IFERROR(VLOOKUP(B53,'Conditions Treated'!A:B,2,FALSE),"")</f>
        <v>Bleeding episodes in hemophilia A or B with inhibitors, Prevention of bleeding in surgical interventions</v>
      </c>
    </row>
    <row r="54">
      <c r="A54" s="4" t="s">
        <v>802</v>
      </c>
      <c r="B54" s="10" t="s">
        <v>911</v>
      </c>
      <c r="C54" s="6" t="str">
        <f>IFERROR(VLOOKUP(B54,Rankings!A:B,2,FALSE),"")</f>
        <v>UNLIKELY</v>
      </c>
      <c r="D54" s="10" t="s">
        <v>912</v>
      </c>
      <c r="E54" s="7" t="str">
        <f>IFERROR(VLOOKUP(B54,'Conditions Treated'!A:B,2,FALSE),"")</f>
        <v>Bowel cleansing</v>
      </c>
    </row>
    <row r="55">
      <c r="A55" s="4" t="s">
        <v>802</v>
      </c>
      <c r="B55" s="10" t="s">
        <v>913</v>
      </c>
      <c r="C55" s="6" t="str">
        <f>IFERROR(VLOOKUP(B55,Rankings!A:B,2,FALSE),"")</f>
        <v>UNLIKELY</v>
      </c>
      <c r="D55" s="10" t="s">
        <v>914</v>
      </c>
      <c r="E55" s="7" t="str">
        <f>IFERROR(VLOOKUP(B55,'Conditions Treated'!A:B,2,FALSE),"")</f>
        <v>Bowel cleansing</v>
      </c>
    </row>
    <row r="56">
      <c r="A56" s="4" t="s">
        <v>802</v>
      </c>
      <c r="B56" s="10" t="s">
        <v>265</v>
      </c>
      <c r="C56" s="6" t="str">
        <f>IFERROR(VLOOKUP(B56,Rankings!A:B,2,FALSE),"")</f>
        <v>UNLIKELY</v>
      </c>
      <c r="D56" s="10" t="s">
        <v>267</v>
      </c>
      <c r="E56" s="7" t="str">
        <f>IFERROR(VLOOKUP(B56,'Conditions Treated'!A:B,2,FALSE),"")</f>
        <v>Bowel cleansing</v>
      </c>
    </row>
    <row r="57">
      <c r="A57" s="4" t="s">
        <v>6</v>
      </c>
      <c r="B57" s="5" t="s">
        <v>611</v>
      </c>
      <c r="C57" s="6" t="str">
        <f>IFERROR(VLOOKUP(B57,Rankings!A:B,2,FALSE),"")</f>
        <v>HIGHLY LIKELY</v>
      </c>
      <c r="D57" s="8" t="s">
        <v>612</v>
      </c>
      <c r="E57" s="7" t="str">
        <f>IFERROR(VLOOKUP(B57,'Conditions Treated'!A:B,2,FALSE),"")</f>
        <v>BRCA-mutated (g BRCA m) HER2-negative Locally Advanced or Metastatic Breast Cancer, HRR Gene-mutated mCRPC</v>
      </c>
    </row>
    <row r="58">
      <c r="A58" s="4" t="s">
        <v>802</v>
      </c>
      <c r="B58" s="10" t="s">
        <v>905</v>
      </c>
      <c r="C58" s="6" t="str">
        <f>IFERROR(VLOOKUP(B58,Rankings!A:B,2,FALSE),"")</f>
        <v>HIGHLY LIKELY</v>
      </c>
      <c r="D58" s="10" t="s">
        <v>906</v>
      </c>
      <c r="E58" s="7" t="str">
        <f>IFERROR(VLOOKUP(B58,'Conditions Treated'!A:B,2,FALSE),"")</f>
        <v>Breakthrough pain in cancer patients</v>
      </c>
    </row>
    <row r="59">
      <c r="A59" s="4" t="s">
        <v>751</v>
      </c>
      <c r="B59" s="5" t="s">
        <v>752</v>
      </c>
      <c r="C59" s="6" t="str">
        <f>IFERROR(VLOOKUP(B59,Rankings!A:B,2,FALSE),"")</f>
        <v>LIKELY</v>
      </c>
      <c r="D59" s="8" t="s">
        <v>753</v>
      </c>
      <c r="E59" s="7" t="str">
        <f>IFERROR(VLOOKUP(B59,'Conditions Treated'!A:B,2,FALSE),"")</f>
        <v>Bronchospasm associated with COPD</v>
      </c>
    </row>
    <row r="60">
      <c r="A60" s="4" t="s">
        <v>802</v>
      </c>
      <c r="B60" s="10" t="s">
        <v>896</v>
      </c>
      <c r="C60" s="6" t="str">
        <f>IFERROR(VLOOKUP(B60,Rankings!A:B,2,FALSE),"")</f>
        <v>HIGHLY LIKELY</v>
      </c>
      <c r="D60" s="10" t="s">
        <v>898</v>
      </c>
      <c r="E60" s="7" t="str">
        <f>IFERROR(VLOOKUP(B60,'Conditions Treated'!A:B,2,FALSE),"")</f>
        <v>Candidemia, Esophageal candidiasis</v>
      </c>
    </row>
    <row r="61">
      <c r="A61" s="4" t="s">
        <v>6</v>
      </c>
      <c r="B61" s="5" t="s">
        <v>407</v>
      </c>
      <c r="C61" s="6" t="str">
        <f>IFERROR(VLOOKUP(B61,Rankings!A:B,2,FALSE),"")</f>
        <v>HIGHLY LIKELY</v>
      </c>
      <c r="D61" s="8" t="s">
        <v>409</v>
      </c>
      <c r="E61" s="7" t="str">
        <f>IFERROR(VLOOKUP(B61,'Conditions Treated'!A:B,2,FALSE),"")</f>
        <v>Candidemia, Esophageal Candidiasis, Prophylaxis of Candida Infections</v>
      </c>
    </row>
    <row r="62">
      <c r="A62" s="4" t="s">
        <v>6</v>
      </c>
      <c r="B62" s="5" t="s">
        <v>685</v>
      </c>
      <c r="C62" s="6" t="str">
        <f>IFERROR(VLOOKUP(B62,Rankings!A:B,2,FALSE),"")</f>
        <v>HIGHLY LIKELY</v>
      </c>
      <c r="D62" s="8" t="s">
        <v>686</v>
      </c>
      <c r="E62" s="7" t="str">
        <f>IFERROR(VLOOKUP(B62,'Conditions Treated'!A:B,2,FALSE),"")</f>
        <v>Cardiomyopathy of wild-type or hereditary transthyretin-mediated amyloidosis</v>
      </c>
    </row>
    <row r="63">
      <c r="A63" s="4" t="s">
        <v>6</v>
      </c>
      <c r="B63" s="5" t="s">
        <v>687</v>
      </c>
      <c r="C63" s="6" t="str">
        <f>IFERROR(VLOOKUP(B63,Rankings!A:B,2,FALSE),"")</f>
        <v>HIGHLY LIKELY</v>
      </c>
      <c r="D63" s="8" t="s">
        <v>686</v>
      </c>
      <c r="E63" s="7" t="str">
        <f>IFERROR(VLOOKUP(B63,'Conditions Treated'!A:B,2,FALSE),"")</f>
        <v>Cardiomyopathy of wild-type or hereditary transthyretin-mediated amyloidosis</v>
      </c>
    </row>
    <row r="64">
      <c r="A64" s="4" t="s">
        <v>6</v>
      </c>
      <c r="B64" s="5" t="s">
        <v>703</v>
      </c>
      <c r="C64" s="6" t="str">
        <f>IFERROR(VLOOKUP(B64,Rankings!A:B,2,FALSE),"")</f>
        <v>HIGHLY LIKELY</v>
      </c>
      <c r="D64" s="8" t="s">
        <v>704</v>
      </c>
      <c r="E64" s="7" t="str">
        <f>IFERROR(VLOOKUP(B64,'Conditions Treated'!A:B,2,FALSE),"")</f>
        <v>Castration-resistant prostate cancer</v>
      </c>
    </row>
    <row r="65">
      <c r="A65" s="4" t="s">
        <v>802</v>
      </c>
      <c r="B65" s="10" t="s">
        <v>709</v>
      </c>
      <c r="C65" s="6" t="str">
        <f>IFERROR(VLOOKUP(B65,Rankings!A:B,2,FALSE),"")</f>
        <v>HIGHLY LIKELY</v>
      </c>
      <c r="D65" s="10" t="s">
        <v>710</v>
      </c>
      <c r="E65" s="7" t="str">
        <f>IFERROR(VLOOKUP(B65,'Conditions Treated'!A:B,2,FALSE),"")</f>
        <v>Castration-resistant prostate cancer, Metastatic castration-sensitive prostate cancer</v>
      </c>
    </row>
    <row r="66">
      <c r="A66" s="4" t="s">
        <v>6</v>
      </c>
      <c r="B66" s="5" t="s">
        <v>100</v>
      </c>
      <c r="C66" s="6" t="str">
        <f>IFERROR(VLOOKUP(B66,Rankings!A:B,2,FALSE),"")</f>
        <v>HIGHLY LIKELY</v>
      </c>
      <c r="D66" s="8" t="s">
        <v>101</v>
      </c>
      <c r="E66" s="7" t="str">
        <f>IFERROR(VLOOKUP(B66,'Conditions Treated'!A:B,2,FALSE),"")</f>
        <v>CD19-positive B-cell precursor acute lymphoblastic leukemia</v>
      </c>
    </row>
    <row r="67">
      <c r="A67" s="4" t="s">
        <v>6</v>
      </c>
      <c r="B67" s="5" t="s">
        <v>210</v>
      </c>
      <c r="C67" s="6" t="str">
        <f>IFERROR(VLOOKUP(B67,Rankings!A:B,2,FALSE),"")</f>
        <v>HIGHLY LIKELY</v>
      </c>
      <c r="D67" s="8" t="s">
        <v>212</v>
      </c>
      <c r="E67" s="7" t="str">
        <f>IFERROR(VLOOKUP(B67,'Conditions Treated'!A:B,2,FALSE),"")</f>
        <v>Central precocious puberty</v>
      </c>
    </row>
    <row r="68">
      <c r="A68" s="4" t="s">
        <v>802</v>
      </c>
      <c r="B68" s="10" t="s">
        <v>890</v>
      </c>
      <c r="C68" s="6" t="str">
        <f>IFERROR(VLOOKUP(B68,Rankings!A:B,2,FALSE),"")</f>
        <v>HIGHLY LIKELY</v>
      </c>
      <c r="D68" s="10" t="s">
        <v>891</v>
      </c>
      <c r="E68" s="7" t="str">
        <f>IFERROR(VLOOKUP(B68,'Conditions Treated'!A:B,2,FALSE),"")</f>
        <v>Cervical dystonia, Glabellar lines</v>
      </c>
    </row>
    <row r="69">
      <c r="A69" s="4" t="s">
        <v>6</v>
      </c>
      <c r="B69" s="5" t="s">
        <v>652</v>
      </c>
      <c r="C69" s="6" t="str">
        <f>IFERROR(VLOOKUP(B69,Rankings!A:B,2,FALSE),"")</f>
        <v>HIGHLY LIKELY</v>
      </c>
      <c r="D69" s="8" t="s">
        <v>653</v>
      </c>
      <c r="E69" s="7" t="str">
        <f>IFERROR(VLOOKUP(B69,'Conditions Treated'!A:B,2,FALSE),"")</f>
        <v>Cholangiocarcinoma</v>
      </c>
    </row>
    <row r="70">
      <c r="A70" s="4" t="s">
        <v>6</v>
      </c>
      <c r="B70" s="5" t="s">
        <v>484</v>
      </c>
      <c r="C70" s="6" t="str">
        <f>IFERROR(VLOOKUP(B70,Rankings!A:B,2,FALSE),"")</f>
        <v>HIGHLY LIKELY</v>
      </c>
      <c r="D70" s="8" t="s">
        <v>485</v>
      </c>
      <c r="E70" s="7" t="str">
        <f>IFERROR(VLOOKUP(B70,'Conditions Treated'!A:B,2,FALSE),"")</f>
        <v>Cholangiocarcinoma, Myeloid/Lymphoid Neoplasms with FGFR1 rearrangement</v>
      </c>
    </row>
    <row r="71">
      <c r="A71" s="4" t="s">
        <v>6</v>
      </c>
      <c r="B71" s="5" t="s">
        <v>373</v>
      </c>
      <c r="C71" s="6" t="str">
        <f>IFERROR(VLOOKUP(B71,Rankings!A:B,2,FALSE),"")</f>
        <v>HIGHLY LIKELY</v>
      </c>
      <c r="D71" s="8" t="s">
        <v>374</v>
      </c>
      <c r="E71" s="7" t="str">
        <f>IFERROR(VLOOKUP(B71,'Conditions Treated'!A:B,2,FALSE),"")</f>
        <v>Cholestatic pruritus in Alagille syndrome, Cholestatic pruritus in progressive familial intrahepatic cholestasis</v>
      </c>
    </row>
    <row r="72">
      <c r="A72" s="4" t="s">
        <v>6</v>
      </c>
      <c r="B72" s="5" t="s">
        <v>72</v>
      </c>
      <c r="C72" s="6" t="str">
        <f>IFERROR(VLOOKUP(B72,Rankings!A:B,2,FALSE),"")</f>
        <v>HIGHLY LIKELY</v>
      </c>
      <c r="D72" s="8" t="s">
        <v>73</v>
      </c>
      <c r="E72" s="7" t="str">
        <f>IFERROR(VLOOKUP(B72,'Conditions Treated'!A:B,2,FALSE),"")</f>
        <v>Chorea associated with Huntington’s disease, Tardive dyskinesia</v>
      </c>
    </row>
    <row r="73">
      <c r="A73" s="4" t="s">
        <v>6</v>
      </c>
      <c r="B73" s="5" t="s">
        <v>359</v>
      </c>
      <c r="C73" s="6" t="str">
        <f>IFERROR(VLOOKUP(B73,Rankings!A:B,2,FALSE),"")</f>
        <v>HIGHLY LIKELY</v>
      </c>
      <c r="D73" s="8" t="s">
        <v>360</v>
      </c>
      <c r="E73" s="7" t="str">
        <f>IFERROR(VLOOKUP(B73,'Conditions Treated'!A:B,2,FALSE),"")</f>
        <v>Chronic gout</v>
      </c>
    </row>
    <row r="74">
      <c r="A74" s="4" t="s">
        <v>6</v>
      </c>
      <c r="B74" s="5" t="s">
        <v>534</v>
      </c>
      <c r="C74" s="6" t="str">
        <f>IFERROR(VLOOKUP(B74,Rankings!A:B,2,FALSE),"")</f>
        <v>HIGHLY LIKELY</v>
      </c>
      <c r="D74" s="8" t="s">
        <v>535</v>
      </c>
      <c r="E74" s="7" t="str">
        <f>IFERROR(VLOOKUP(B74,'Conditions Treated'!A:B,2,FALSE),"")</f>
        <v>Chronic graft-versus-host disease</v>
      </c>
    </row>
    <row r="75">
      <c r="A75" s="4" t="s">
        <v>6</v>
      </c>
      <c r="B75" s="5" t="s">
        <v>10</v>
      </c>
      <c r="C75" s="6" t="str">
        <f>IFERROR(VLOOKUP(B75,Rankings!A:B,2,FALSE),"")</f>
        <v>HIGHLY LIKELY</v>
      </c>
      <c r="D75" s="8" t="s">
        <v>12</v>
      </c>
      <c r="E75" s="7" t="str">
        <f>IFERROR(VLOOKUP(B75,'Conditions Treated'!A:B,2,FALSE),"")</f>
        <v>Chronic Granulomatous Disease, Severe, malignant osteopetrosis</v>
      </c>
    </row>
    <row r="76">
      <c r="A76" s="4" t="s">
        <v>802</v>
      </c>
      <c r="B76" s="10" t="s">
        <v>863</v>
      </c>
      <c r="C76" s="6" t="str">
        <f>IFERROR(VLOOKUP(B76,Rankings!A:B,2,FALSE),"")</f>
        <v>LIKELY</v>
      </c>
      <c r="D76" s="10" t="s">
        <v>864</v>
      </c>
      <c r="E76" s="7" t="str">
        <f>IFERROR(VLOOKUP(B76,'Conditions Treated'!A:B,2,FALSE),"")</f>
        <v>Chronic heart failure, Left ventricular dysfunction following myocardial infarction, Hypertension</v>
      </c>
    </row>
    <row r="77">
      <c r="A77" s="4" t="s">
        <v>802</v>
      </c>
      <c r="B77" s="10" t="s">
        <v>273</v>
      </c>
      <c r="C77" s="6" t="str">
        <f>IFERROR(VLOOKUP(B77,Rankings!A:B,2,FALSE),"")</f>
        <v>HIGHLY LIKELY</v>
      </c>
      <c r="D77" s="10" t="s">
        <v>275</v>
      </c>
      <c r="E77" s="7" t="str">
        <f>IFERROR(VLOOKUP(B77,'Conditions Treated'!A:B,2,FALSE),"")</f>
        <v>Chronic hepatitis C virus</v>
      </c>
    </row>
    <row r="78">
      <c r="A78" s="4" t="s">
        <v>802</v>
      </c>
      <c r="B78" s="10" t="s">
        <v>189</v>
      </c>
      <c r="C78" s="6" t="str">
        <f>IFERROR(VLOOKUP(B78,Rankings!A:B,2,FALSE),"")</f>
        <v>HIGHLY LIKELY</v>
      </c>
      <c r="D78" s="10" t="s">
        <v>192</v>
      </c>
      <c r="E78" s="7" t="str">
        <f>IFERROR(VLOOKUP(B78,'Conditions Treated'!A:B,2,FALSE),"")</f>
        <v>Chronic hepatitis C virus infection</v>
      </c>
    </row>
    <row r="79">
      <c r="A79" s="4" t="s">
        <v>751</v>
      </c>
      <c r="B79" s="5" t="s">
        <v>775</v>
      </c>
      <c r="C79" s="6" t="str">
        <f>IFERROR(VLOOKUP(B79,Rankings!A:B,2,FALSE),"")</f>
        <v>HIGHLY LIKELY</v>
      </c>
      <c r="D79" s="8" t="s">
        <v>776</v>
      </c>
      <c r="E79" s="7" t="str">
        <f>IFERROR(VLOOKUP(B79,'Conditions Treated'!A:B,2,FALSE),"")</f>
        <v>Chronic hepatitis C virus infection</v>
      </c>
    </row>
    <row r="80">
      <c r="A80" s="4" t="s">
        <v>802</v>
      </c>
      <c r="B80" s="10" t="s">
        <v>1009</v>
      </c>
      <c r="C80" s="6" t="str">
        <f>IFERROR(VLOOKUP(B80,Rankings!A:B,2,FALSE),"")</f>
        <v>HIGHLY LIKELY</v>
      </c>
      <c r="D80" s="10" t="s">
        <v>1010</v>
      </c>
      <c r="E80" s="7" t="str">
        <f>IFERROR(VLOOKUP(B80,'Conditions Treated'!A:B,2,FALSE),"")</f>
        <v>Chronic hepatitis C virus infection</v>
      </c>
    </row>
    <row r="81">
      <c r="A81" s="4" t="s">
        <v>802</v>
      </c>
      <c r="B81" s="10" t="s">
        <v>1067</v>
      </c>
      <c r="C81" s="6" t="str">
        <f>IFERROR(VLOOKUP(B81,Rankings!A:B,2,FALSE),"")</f>
        <v>HIGHLY LIKELY</v>
      </c>
      <c r="D81" s="10" t="s">
        <v>1068</v>
      </c>
      <c r="E81" s="7" t="str">
        <f>IFERROR(VLOOKUP(B81,'Conditions Treated'!A:B,2,FALSE),"")</f>
        <v>Chronic hepatitis C virus infection</v>
      </c>
    </row>
    <row r="82">
      <c r="A82" s="4" t="s">
        <v>6</v>
      </c>
      <c r="B82" s="5" t="s">
        <v>681</v>
      </c>
      <c r="C82" s="6" t="str">
        <f>IFERROR(VLOOKUP(B82,Rankings!A:B,2,FALSE),"")</f>
        <v>HIGHLY LIKELY</v>
      </c>
      <c r="D82" s="8" t="s">
        <v>682</v>
      </c>
      <c r="E82" s="7" t="str">
        <f>IFERROR(VLOOKUP(B82,'Conditions Treated'!A:B,2,FALSE),"")</f>
        <v>Chronic hepatitis C virus infection</v>
      </c>
    </row>
    <row r="83">
      <c r="A83" s="4" t="s">
        <v>6</v>
      </c>
      <c r="B83" s="5" t="s">
        <v>617</v>
      </c>
      <c r="C83" s="6" t="str">
        <f>IFERROR(VLOOKUP(B83,Rankings!A:B,2,FALSE),"")</f>
        <v>HIGHLY LIKELY</v>
      </c>
      <c r="D83" s="8" t="s">
        <v>618</v>
      </c>
      <c r="E83" s="7" t="str">
        <f>IFERROR(VLOOKUP(B83,'Conditions Treated'!A:B,2,FALSE),"")</f>
        <v>Chronic immune thrombocytopenia</v>
      </c>
    </row>
    <row r="84">
      <c r="A84" s="4" t="s">
        <v>6</v>
      </c>
      <c r="B84" s="5" t="s">
        <v>327</v>
      </c>
      <c r="C84" s="6" t="str">
        <f>IFERROR(VLOOKUP(B84,Rankings!A:B,2,FALSE),"")</f>
        <v>HIGHLY LIKELY</v>
      </c>
      <c r="D84" s="8" t="s">
        <v>328</v>
      </c>
      <c r="E84" s="7" t="str">
        <f>IFERROR(VLOOKUP(B84,'Conditions Treated'!A:B,2,FALSE),"")</f>
        <v>Chronic iron overload due to blood transfusions, Non-transfusion-dependent thalassemia</v>
      </c>
    </row>
    <row r="85">
      <c r="A85" s="4" t="s">
        <v>802</v>
      </c>
      <c r="B85" s="10" t="s">
        <v>1048</v>
      </c>
      <c r="C85" s="6" t="str">
        <f>IFERROR(VLOOKUP(B85,Rankings!A:B,2,FALSE),"")</f>
        <v>HIGHLY LIKELY</v>
      </c>
      <c r="D85" s="10" t="s">
        <v>1050</v>
      </c>
      <c r="E85" s="7" t="str">
        <f>IFERROR(VLOOKUP(B85,'Conditions Treated'!A:B,2,FALSE),"")</f>
        <v>Chronic kidney disease</v>
      </c>
    </row>
    <row r="86">
      <c r="A86" s="4" t="s">
        <v>733</v>
      </c>
      <c r="B86" s="5" t="s">
        <v>739</v>
      </c>
      <c r="C86" s="6" t="str">
        <f>IFERROR(VLOOKUP(B86,Rankings!A:B,2,FALSE),"")</f>
        <v>LIKELY</v>
      </c>
      <c r="D86" s="8" t="s">
        <v>741</v>
      </c>
      <c r="E86" s="7" t="str">
        <f>IFERROR(VLOOKUP(B86,'Conditions Treated'!A:B,2,FALSE),"")</f>
        <v>Chronic kidney disease, Heart failure, Type 2 diabetes mellitus</v>
      </c>
    </row>
    <row r="87">
      <c r="A87" s="4" t="s">
        <v>751</v>
      </c>
      <c r="B87" s="5" t="s">
        <v>742</v>
      </c>
      <c r="C87" s="6" t="str">
        <f>IFERROR(VLOOKUP(B87,Rankings!A:B,2,FALSE),"")</f>
        <v>LIKELY</v>
      </c>
      <c r="D87" s="8" t="s">
        <v>743</v>
      </c>
      <c r="E87" s="7" t="str">
        <f>IFERROR(VLOOKUP(B87,'Conditions Treated'!A:B,2,FALSE),"")</f>
        <v>Chronic kidney disease, Heart failure, Type 2 diabetes mellitus</v>
      </c>
    </row>
    <row r="88">
      <c r="A88" s="4" t="s">
        <v>6</v>
      </c>
      <c r="B88" s="5" t="s">
        <v>638</v>
      </c>
      <c r="C88" s="6" t="str">
        <f>IFERROR(VLOOKUP(B88,Rankings!A:B,2,FALSE),"")</f>
        <v>HIGHLY LIKELY</v>
      </c>
      <c r="D88" s="8" t="s">
        <v>639</v>
      </c>
      <c r="E88" s="7" t="str">
        <f>IFERROR(VLOOKUP(B88,'Conditions Treated'!A:B,2,FALSE),"")</f>
        <v>Chronic lymphocytic leukemia, Indolent B-cell non-Hodgkin lymphoma</v>
      </c>
    </row>
    <row r="89">
      <c r="A89" s="4" t="s">
        <v>6</v>
      </c>
      <c r="B89" s="5" t="s">
        <v>671</v>
      </c>
      <c r="C89" s="6" t="str">
        <f>IFERROR(VLOOKUP(B89,Rankings!A:B,2,FALSE),"")</f>
        <v>HIGHLY LIKELY</v>
      </c>
      <c r="D89" s="8" t="s">
        <v>672</v>
      </c>
      <c r="E89" s="7" t="str">
        <f>IFERROR(VLOOKUP(B89,'Conditions Treated'!A:B,2,FALSE),"")</f>
        <v>Chronic lymphocytic leukemia/Small lymphocytic lymphoma, Acute myeloid leukemia</v>
      </c>
    </row>
    <row r="90">
      <c r="A90" s="4" t="s">
        <v>6</v>
      </c>
      <c r="B90" s="5" t="s">
        <v>308</v>
      </c>
      <c r="C90" s="6" t="str">
        <f>IFERROR(VLOOKUP(B90,Rankings!A:B,2,FALSE),"")</f>
        <v>HIGHLY LIKELY</v>
      </c>
      <c r="D90" s="8" t="s">
        <v>309</v>
      </c>
      <c r="E90" s="7" t="str">
        <f>IFERROR(VLOOKUP(B90,'Conditions Treated'!A:B,2,FALSE),"")</f>
        <v>Chronic lymphocytic leukemia/Small lymphocytic lymphoma, Waldenström’s macroglobulinemia, Chronic graft versus host disease</v>
      </c>
    </row>
    <row r="91">
      <c r="A91" s="4" t="s">
        <v>751</v>
      </c>
      <c r="B91" s="5" t="s">
        <v>791</v>
      </c>
      <c r="C91" s="6" t="str">
        <f>IFERROR(VLOOKUP(B91,Rankings!A:B,2,FALSE),"")</f>
        <v>LIKELY</v>
      </c>
      <c r="D91" s="8" t="s">
        <v>792</v>
      </c>
      <c r="E91" s="7" t="str">
        <f>IFERROR(VLOOKUP(B91,'Conditions Treated'!A:B,2,FALSE),"")</f>
        <v>Chronic obstructive pulmonary disease</v>
      </c>
    </row>
    <row r="92">
      <c r="A92" s="4" t="s">
        <v>802</v>
      </c>
      <c r="B92" s="10" t="s">
        <v>1095</v>
      </c>
      <c r="C92" s="6" t="str">
        <f>IFERROR(VLOOKUP(B92,Rankings!A:B,2,FALSE),"")</f>
        <v>LIKELY</v>
      </c>
      <c r="D92" s="10" t="s">
        <v>1096</v>
      </c>
      <c r="E92" s="7" t="str">
        <f>IFERROR(VLOOKUP(B92,'Conditions Treated'!A:B,2,FALSE),"")</f>
        <v>Chronic obstructive pulmonary disease</v>
      </c>
    </row>
    <row r="93">
      <c r="A93" s="4" t="s">
        <v>6</v>
      </c>
      <c r="B93" s="5" t="s">
        <v>102</v>
      </c>
      <c r="C93" s="6" t="str">
        <f>IFERROR(VLOOKUP(B93,Rankings!A:B,2,FALSE),"")</f>
        <v>HIGHLY LIKELY</v>
      </c>
      <c r="D93" s="8" t="s">
        <v>103</v>
      </c>
      <c r="E93" s="7" t="str">
        <f>IFERROR(VLOOKUP(B93,'Conditions Treated'!A:B,2,FALSE),"")</f>
        <v>Chronic phase Philadelphia chromosome-positive chronic myelogenous leukemia, Accelerated phase, or blast phase Ph+ CML</v>
      </c>
    </row>
    <row r="94">
      <c r="A94" s="4" t="s">
        <v>6</v>
      </c>
      <c r="B94" s="5" t="s">
        <v>700</v>
      </c>
      <c r="C94" s="6" t="str">
        <f>IFERROR(VLOOKUP(B94,Rankings!A:B,2,FALSE),"")</f>
        <v>HIGHLY LIKELY</v>
      </c>
      <c r="D94" s="8" t="s">
        <v>702</v>
      </c>
      <c r="E94" s="7" t="str">
        <f>IFERROR(VLOOKUP(B94,'Conditions Treated'!A:B,2,FALSE),"")</f>
        <v>Chronic sialorrhea, Upper limb spasticity, Cervical dystonia, Blepharospasm, Glabellar lines</v>
      </c>
    </row>
    <row r="95">
      <c r="A95" s="4" t="s">
        <v>802</v>
      </c>
      <c r="B95" s="10" t="s">
        <v>870</v>
      </c>
      <c r="C95" s="6" t="str">
        <f>IFERROR(VLOOKUP(B95,Rankings!A:B,2,FALSE),"")</f>
        <v>HIGHLY LIKELY</v>
      </c>
      <c r="D95" s="10" t="s">
        <v>871</v>
      </c>
      <c r="E95" s="7" t="str">
        <f>IFERROR(VLOOKUP(B95,'Conditions Treated'!A:B,2,FALSE),"")</f>
        <v>Chronic Spasticity, Malignant Hyperthermia</v>
      </c>
    </row>
    <row r="96">
      <c r="A96" s="4" t="s">
        <v>6</v>
      </c>
      <c r="B96" s="5" t="s">
        <v>19</v>
      </c>
      <c r="C96" s="6" t="str">
        <f>IFERROR(VLOOKUP(B96,Rankings!A:B,2,FALSE),"")</f>
        <v>HIGHLY LIKELY</v>
      </c>
      <c r="D96" s="8" t="s">
        <v>21</v>
      </c>
      <c r="E96" s="7" t="str">
        <f>IFERROR(VLOOKUP(B96,'Conditions Treated'!A:B,2,FALSE),"")</f>
        <v>Chronic Thromboembolic Pulmonary Hypertension, Pulmonary Arterial Hypertension</v>
      </c>
    </row>
    <row r="97">
      <c r="A97" s="4" t="s">
        <v>802</v>
      </c>
      <c r="B97" s="10" t="s">
        <v>861</v>
      </c>
      <c r="C97" s="6" t="str">
        <f>IFERROR(VLOOKUP(B97,Rankings!A:B,2,FALSE),"")</f>
        <v>LIKELY</v>
      </c>
      <c r="D97" s="10" t="s">
        <v>862</v>
      </c>
      <c r="E97" s="7" t="str">
        <f>IFERROR(VLOOKUP(B97,'Conditions Treated'!A:B,2,FALSE),"")</f>
        <v>Chronic weight management</v>
      </c>
    </row>
    <row r="98">
      <c r="A98" s="4" t="s">
        <v>6</v>
      </c>
      <c r="B98" s="5" t="s">
        <v>16</v>
      </c>
      <c r="C98" s="6" t="str">
        <f>IFERROR(VLOOKUP(B98,Rankings!A:B,2,FALSE),"")</f>
        <v>HIGHLY LIKELY</v>
      </c>
      <c r="D98" s="8" t="s">
        <v>18</v>
      </c>
      <c r="E98" s="7" t="str">
        <f>IFERROR(VLOOKUP(B98,'Conditions Treated'!A:B,2,FALSE),"")</f>
        <v>Classical Hodgkin lymphoma, Systemic anaplastic large cell lymphoma, Primary cutaneous anaplastic large cell lymphoma</v>
      </c>
    </row>
    <row r="99">
      <c r="A99" s="4" t="s">
        <v>802</v>
      </c>
      <c r="B99" s="10" t="s">
        <v>1057</v>
      </c>
      <c r="C99" s="6" t="str">
        <f>IFERROR(VLOOKUP(B99,Rankings!A:B,2,FALSE),"")</f>
        <v>HIGHLY LIKELY</v>
      </c>
      <c r="D99" s="10" t="s">
        <v>1058</v>
      </c>
      <c r="E99" s="7" t="str">
        <f>IFERROR(VLOOKUP(B99,'Conditions Treated'!A:B,2,FALSE),"")</f>
        <v>Clinically significant hypervolemic and euvolemic hyponatremia</v>
      </c>
    </row>
    <row r="100">
      <c r="A100" s="4" t="s">
        <v>802</v>
      </c>
      <c r="B100" s="10" t="s">
        <v>1102</v>
      </c>
      <c r="C100" s="6" t="str">
        <f>IFERROR(VLOOKUP(B100,Rankings!A:B,2,FALSE),"")</f>
        <v>HIGHLY LIKELY</v>
      </c>
      <c r="D100" s="10" t="s">
        <v>1104</v>
      </c>
      <c r="E100" s="7" t="str">
        <f>IFERROR(VLOOKUP(B100,'Conditions Treated'!A:B,2,FALSE),"")</f>
        <v>CMV retinitis, Prevention of CMV disease</v>
      </c>
    </row>
    <row r="101">
      <c r="A101" s="4" t="s">
        <v>6</v>
      </c>
      <c r="B101" s="5" t="s">
        <v>76</v>
      </c>
      <c r="C101" s="6" t="str">
        <f>IFERROR(VLOOKUP(B101,Rankings!A:B,2,FALSE),"")</f>
        <v>UNLIKELY</v>
      </c>
      <c r="D101" s="8" t="s">
        <v>79</v>
      </c>
      <c r="E101" s="7" t="str">
        <f>IFERROR(VLOOKUP(B101,'Conditions Treated'!A:B,2,FALSE),"")</f>
        <v>Complicated Intra-abdominal Infections, Complicated Urinary Tract Infections, Hospital-acquired Bacterial Pneumonia and Ventilator-associated Bacterial Pneumonia</v>
      </c>
    </row>
    <row r="102">
      <c r="A102" s="4" t="s">
        <v>6</v>
      </c>
      <c r="B102" s="5" t="s">
        <v>215</v>
      </c>
      <c r="C102" s="6" t="str">
        <f>IFERROR(VLOOKUP(B102,Rankings!A:B,2,FALSE),"")</f>
        <v>UNLIKELY</v>
      </c>
      <c r="D102" s="8" t="s">
        <v>217</v>
      </c>
      <c r="E102" s="7" t="str">
        <f>IFERROR(VLOOKUP(B102,'Conditions Treated'!A:B,2,FALSE),"")</f>
        <v>Complicated Urinary Tract Infections, Hospital-acquired Bacterial Pneumonia and Ventilator-associated Bacterial Pneumonia</v>
      </c>
    </row>
    <row r="103">
      <c r="A103" s="4" t="s">
        <v>6</v>
      </c>
      <c r="B103" s="5" t="s">
        <v>405</v>
      </c>
      <c r="C103" s="6" t="str">
        <f>IFERROR(VLOOKUP(B103,Rankings!A:B,2,FALSE),"")</f>
        <v>HIGHLY LIKELY</v>
      </c>
      <c r="D103" s="8" t="s">
        <v>406</v>
      </c>
      <c r="E103" s="7" t="str">
        <f>IFERROR(VLOOKUP(B103,'Conditions Treated'!A:B,2,FALSE),"")</f>
        <v>Complications of leptin deficiency in patients with congenital or acquired generalized lipodystrophy</v>
      </c>
    </row>
    <row r="104">
      <c r="A104" s="4" t="s">
        <v>6</v>
      </c>
      <c r="B104" s="5" t="s">
        <v>59</v>
      </c>
      <c r="C104" s="6" t="str">
        <f>IFERROR(VLOOKUP(B104,Rankings!A:B,2,FALSE),"")</f>
        <v>HIGHLY LIKELY</v>
      </c>
      <c r="D104" s="8" t="s">
        <v>60</v>
      </c>
      <c r="E104" s="7" t="str">
        <f>IFERROR(VLOOKUP(B104,'Conditions Treated'!A:B,2,FALSE),"")</f>
        <v>Congenital Alpha 1 –Proteinase Inhibitor deficiency</v>
      </c>
    </row>
    <row r="105">
      <c r="A105" s="4" t="s">
        <v>6</v>
      </c>
      <c r="B105" s="5" t="s">
        <v>585</v>
      </c>
      <c r="C105" s="6" t="str">
        <f>IFERROR(VLOOKUP(B105,Rankings!A:B,2,FALSE),"")</f>
        <v>HIGHLY LIKELY</v>
      </c>
      <c r="D105" s="8" t="s">
        <v>586</v>
      </c>
      <c r="E105" s="7" t="str">
        <f>IFERROR(VLOOKUP(B105,'Conditions Treated'!A:B,2,FALSE),"")</f>
        <v>Congenital sucrase-isomaltase deficiency</v>
      </c>
    </row>
    <row r="106">
      <c r="A106" s="4" t="s">
        <v>6</v>
      </c>
      <c r="B106" s="5" t="s">
        <v>143</v>
      </c>
      <c r="C106" s="6" t="str">
        <f>IFERROR(VLOOKUP(B106,Rankings!A:B,2,FALSE),"")</f>
        <v>HIGHLY LIKELY</v>
      </c>
      <c r="D106" s="8" t="s">
        <v>144</v>
      </c>
      <c r="E106" s="7" t="str">
        <f>IFERROR(VLOOKUP(B106,'Conditions Treated'!A:B,2,FALSE),"")</f>
        <v>Corneal cystine crystal deposits in cystinosis</v>
      </c>
    </row>
    <row r="107">
      <c r="A107" s="4" t="s">
        <v>802</v>
      </c>
      <c r="B107" s="10" t="s">
        <v>855</v>
      </c>
      <c r="C107" s="6" t="str">
        <f>IFERROR(VLOOKUP(B107,Rankings!A:B,2,FALSE),"")</f>
        <v>LIKELY</v>
      </c>
      <c r="D107" s="10" t="s">
        <v>856</v>
      </c>
      <c r="E107" s="7" t="str">
        <f>IFERROR(VLOOKUP(B107,'Conditions Treated'!A:B,2,FALSE),"")</f>
        <v>Crohn's disease, Rheumatoid arthritis, Psoriatic arthritis, Ankylosing spondylitis, Non-radiographic axial spondyloarthritis, Plaque psoriasis</v>
      </c>
    </row>
    <row r="108">
      <c r="A108" s="4" t="s">
        <v>751</v>
      </c>
      <c r="B108" s="5" t="s">
        <v>772</v>
      </c>
      <c r="C108" s="6" t="str">
        <f>IFERROR(VLOOKUP(B108,Rankings!A:B,2,FALSE),"")</f>
        <v>LIKELY</v>
      </c>
      <c r="D108" s="8" t="s">
        <v>318</v>
      </c>
      <c r="E108" s="7" t="str">
        <f>IFERROR(VLOOKUP(B108,'Conditions Treated'!A:B,2,FALSE),"")</f>
        <v>Crohn's Disease, Ulcerative Colitis, Rheumatoid Arthritis, Ankylosing Spondylitis, Psoriatic Arthritis, Plaque Psoriasis</v>
      </c>
    </row>
    <row r="109">
      <c r="A109" s="4" t="s">
        <v>802</v>
      </c>
      <c r="B109" s="10" t="s">
        <v>1046</v>
      </c>
      <c r="C109" s="6" t="str">
        <f>IFERROR(VLOOKUP(B109,Rankings!A:B,2,FALSE),"")</f>
        <v>LIKELY</v>
      </c>
      <c r="D109" s="10" t="s">
        <v>1047</v>
      </c>
      <c r="E109" s="7" t="str">
        <f>IFERROR(VLOOKUP(B109,'Conditions Treated'!A:B,2,FALSE),"")</f>
        <v>Crohn's Disease, Ulcerative Colitis, Rheumatoid Arthritis, Ankylosing Spondylitis, Psoriatic Arthritis, Plaque Psoriasis</v>
      </c>
    </row>
    <row r="110">
      <c r="A110" s="4" t="s">
        <v>6</v>
      </c>
      <c r="B110" s="5" t="s">
        <v>528</v>
      </c>
      <c r="C110" s="6" t="str">
        <f>IFERROR(VLOOKUP(B110,Rankings!A:B,2,FALSE),"")</f>
        <v>LIKELY</v>
      </c>
      <c r="D110" s="8" t="s">
        <v>529</v>
      </c>
      <c r="E110" s="7" t="str">
        <f>IFERROR(VLOOKUP(B110,'Conditions Treated'!A:B,2,FALSE),"")</f>
        <v>Crohn's Disease, Ulcerative Colitis, Rheumatoid Arthritis, Ankylosing Spondylitis, Psoriatic Arthritis, Plaque Psoriasis</v>
      </c>
    </row>
    <row r="111">
      <c r="A111" s="4" t="s">
        <v>802</v>
      </c>
      <c r="B111" s="10" t="s">
        <v>61</v>
      </c>
      <c r="C111" s="6" t="str">
        <f>IFERROR(VLOOKUP(B111,Rankings!A:B,2,FALSE),"")</f>
        <v>HIGHLY LIKELY</v>
      </c>
      <c r="D111" s="10" t="s">
        <v>62</v>
      </c>
      <c r="E111" s="7" t="str">
        <f>IFERROR(VLOOKUP(B111,'Conditions Treated'!A:B,2,FALSE),"")</f>
        <v>Cryopyrin-Associated Periodic Syndromes, Deficiency of Interleukin-1 Receptor Antagonist, Recurrent Pericarditis</v>
      </c>
    </row>
    <row r="112">
      <c r="A112" s="4" t="s">
        <v>6</v>
      </c>
      <c r="B112" s="5" t="s">
        <v>325</v>
      </c>
      <c r="C112" s="6" t="str">
        <f>IFERROR(VLOOKUP(B112,Rankings!A:B,2,FALSE),"")</f>
        <v>HIGHLY LIKELY</v>
      </c>
      <c r="D112" s="8" t="s">
        <v>326</v>
      </c>
      <c r="E112" s="7" t="str">
        <f>IFERROR(VLOOKUP(B112,'Conditions Treated'!A:B,2,FALSE),"")</f>
        <v>Cushing's disease</v>
      </c>
    </row>
    <row r="113">
      <c r="A113" s="4" t="s">
        <v>6</v>
      </c>
      <c r="B113" s="5" t="s">
        <v>353</v>
      </c>
      <c r="C113" s="6" t="str">
        <f>IFERROR(VLOOKUP(B113,Rankings!A:B,2,FALSE),"")</f>
        <v>HIGHLY LIKELY</v>
      </c>
      <c r="D113" s="8" t="s">
        <v>354</v>
      </c>
      <c r="E113" s="7" t="str">
        <f>IFERROR(VLOOKUP(B113,'Conditions Treated'!A:B,2,FALSE),"")</f>
        <v>Cushing's syndrome</v>
      </c>
    </row>
    <row r="114">
      <c r="A114" s="4" t="s">
        <v>6</v>
      </c>
      <c r="B114" s="5" t="s">
        <v>613</v>
      </c>
      <c r="C114" s="6" t="str">
        <f>IFERROR(VLOOKUP(B114,Rankings!A:B,2,FALSE),"")</f>
        <v>HIGHLY LIKELY</v>
      </c>
      <c r="D114" s="8" t="s">
        <v>614</v>
      </c>
      <c r="E114" s="7" t="str">
        <f>IFERROR(VLOOKUP(B114,'Conditions Treated'!A:B,2,FALSE),"")</f>
        <v>Cutaneous T-cell lymphoma</v>
      </c>
    </row>
    <row r="115">
      <c r="A115" s="4" t="s">
        <v>6</v>
      </c>
      <c r="B115" s="5" t="s">
        <v>96</v>
      </c>
      <c r="C115" s="6" t="str">
        <f>IFERROR(VLOOKUP(B115,Rankings!A:B,2,FALSE),"")</f>
        <v>HIGHLY LIKELY</v>
      </c>
      <c r="D115" s="8" t="s">
        <v>97</v>
      </c>
      <c r="E115" s="7" t="str">
        <f>IFERROR(VLOOKUP(B115,'Conditions Treated'!A:B,2,FALSE),"")</f>
        <v>Cystic fibrosis</v>
      </c>
    </row>
    <row r="116">
      <c r="A116" s="4" t="s">
        <v>6</v>
      </c>
      <c r="B116" s="5" t="s">
        <v>336</v>
      </c>
      <c r="C116" s="6" t="str">
        <f>IFERROR(VLOOKUP(B116,Rankings!A:B,2,FALSE),"")</f>
        <v>HIGHLY LIKELY</v>
      </c>
      <c r="D116" s="8" t="s">
        <v>337</v>
      </c>
      <c r="E116" s="7" t="str">
        <f>IFERROR(VLOOKUP(B116,'Conditions Treated'!A:B,2,FALSE),"")</f>
        <v>Cystic fibrosis</v>
      </c>
    </row>
    <row r="117">
      <c r="A117" s="4" t="s">
        <v>6</v>
      </c>
      <c r="B117" s="5" t="s">
        <v>468</v>
      </c>
      <c r="C117" s="6" t="str">
        <f>IFERROR(VLOOKUP(B117,Rankings!A:B,2,FALSE),"")</f>
        <v>HIGHLY LIKELY</v>
      </c>
      <c r="D117" s="8" t="s">
        <v>469</v>
      </c>
      <c r="E117" s="7" t="str">
        <f>IFERROR(VLOOKUP(B117,'Conditions Treated'!A:B,2,FALSE),"")</f>
        <v>Cystic fibrosis</v>
      </c>
    </row>
    <row r="118">
      <c r="A118" s="4" t="s">
        <v>6</v>
      </c>
      <c r="B118" s="5" t="s">
        <v>591</v>
      </c>
      <c r="C118" s="6" t="str">
        <f>IFERROR(VLOOKUP(B118,Rankings!A:B,2,FALSE),"")</f>
        <v>HIGHLY LIKELY</v>
      </c>
      <c r="D118" s="8" t="s">
        <v>592</v>
      </c>
      <c r="E118" s="7" t="str">
        <f>IFERROR(VLOOKUP(B118,'Conditions Treated'!A:B,2,FALSE),"")</f>
        <v>Cystic fibrosis</v>
      </c>
    </row>
    <row r="119">
      <c r="A119" s="4" t="s">
        <v>751</v>
      </c>
      <c r="B119" s="5" t="s">
        <v>794</v>
      </c>
      <c r="C119" s="6" t="str">
        <f>IFERROR(VLOOKUP(B119,Rankings!A:B,2,FALSE),"")</f>
        <v>HIGHLY LIKELY</v>
      </c>
      <c r="D119" s="8" t="s">
        <v>645</v>
      </c>
      <c r="E119" s="7" t="str">
        <f>IFERROR(VLOOKUP(B119,'Conditions Treated'!A:B,2,FALSE),"")</f>
        <v>Cystic fibrosis</v>
      </c>
    </row>
    <row r="120">
      <c r="A120" s="4" t="s">
        <v>802</v>
      </c>
      <c r="B120" s="10" t="s">
        <v>1017</v>
      </c>
      <c r="C120" s="6" t="str">
        <f>IFERROR(VLOOKUP(B120,Rankings!A:B,2,FALSE),"")</f>
        <v>UNLIKELY</v>
      </c>
      <c r="D120" s="10" t="s">
        <v>1019</v>
      </c>
      <c r="E120" s="7" t="str">
        <f>IFERROR(VLOOKUP(B120,'Conditions Treated'!A:B,2,FALSE),"")</f>
        <v>Dental caries prevention</v>
      </c>
    </row>
    <row r="121">
      <c r="A121" s="4" t="s">
        <v>802</v>
      </c>
      <c r="B121" s="10" t="s">
        <v>1061</v>
      </c>
      <c r="C121" s="6" t="str">
        <f>IFERROR(VLOOKUP(B121,Rankings!A:B,2,FALSE),"")</f>
        <v>LIKELY</v>
      </c>
      <c r="D121" s="10" t="s">
        <v>1062</v>
      </c>
      <c r="E121" s="7" t="str">
        <f>IFERROR(VLOOKUP(B121,'Conditions Treated'!A:B,2,FALSE),"")</f>
        <v>Diabetes mellitus</v>
      </c>
    </row>
    <row r="122">
      <c r="A122" s="4" t="s">
        <v>6</v>
      </c>
      <c r="B122" s="5" t="s">
        <v>558</v>
      </c>
      <c r="C122" s="6" t="str">
        <f>IFERROR(VLOOKUP(B122,Rankings!A:B,2,FALSE),"")</f>
        <v>LIKELY</v>
      </c>
      <c r="D122" s="8" t="s">
        <v>559</v>
      </c>
      <c r="E122" s="7" t="str">
        <f>IFERROR(VLOOKUP(B122,'Conditions Treated'!A:B,2,FALSE),"")</f>
        <v>Diabetes mellitus</v>
      </c>
    </row>
    <row r="123">
      <c r="A123" s="4" t="s">
        <v>6</v>
      </c>
      <c r="B123" s="5" t="s">
        <v>31</v>
      </c>
      <c r="C123" s="6" t="str">
        <f>IFERROR(VLOOKUP(B123,Rankings!A:B,2,FALSE),"")</f>
        <v>UNLIKELY</v>
      </c>
      <c r="D123" s="8" t="s">
        <v>33</v>
      </c>
      <c r="E123" s="7" t="str">
        <f>IFERROR(VLOOKUP(B123,'Conditions Treated'!A:B,2,FALSE),"")</f>
        <v>Diagnostic fluorescein angiography or angioscopy of the retina and iris vasculature</v>
      </c>
    </row>
    <row r="124">
      <c r="A124" s="4" t="s">
        <v>802</v>
      </c>
      <c r="B124" s="10" t="s">
        <v>365</v>
      </c>
      <c r="C124" s="6" t="str">
        <f>IFERROR(VLOOKUP(B124,Rankings!A:B,2,FALSE),"")</f>
        <v>HIGHLY LIKELY</v>
      </c>
      <c r="D124" s="10" t="s">
        <v>366</v>
      </c>
      <c r="E124" s="7" t="str">
        <f>IFERROR(VLOOKUP(B124,'Conditions Treated'!A:B,2,FALSE),"")</f>
        <v>Differentiated Thyroid Cancer, Renal Cell Carcinoma, Hepatocellular Carcinoma, Endometrial Carcinoma</v>
      </c>
    </row>
    <row r="125">
      <c r="A125" s="4" t="s">
        <v>6</v>
      </c>
      <c r="B125" s="5" t="s">
        <v>175</v>
      </c>
      <c r="C125" s="6" t="str">
        <f>IFERROR(VLOOKUP(B125,Rankings!A:B,2,FALSE),"")</f>
        <v>HIGHLY LIKELY</v>
      </c>
      <c r="D125" s="8" t="s">
        <v>176</v>
      </c>
      <c r="E125" s="7" t="str">
        <f>IFERROR(VLOOKUP(B125,'Conditions Treated'!A:B,2,FALSE),"")</f>
        <v>Duchenne muscular dystrophy</v>
      </c>
    </row>
    <row r="126">
      <c r="A126" s="4" t="s">
        <v>6</v>
      </c>
      <c r="B126" s="5" t="s">
        <v>54</v>
      </c>
      <c r="C126" s="6" t="str">
        <f>IFERROR(VLOOKUP(B126,Rankings!A:B,2,FALSE),"")</f>
        <v>HIGHLY LIKELY</v>
      </c>
      <c r="D126" s="8" t="s">
        <v>55</v>
      </c>
      <c r="E126" s="7" t="str">
        <f>IFERROR(VLOOKUP(B126,'Conditions Treated'!A:B,2,FALSE),"")</f>
        <v>Duchenne muscular dystrophy</v>
      </c>
    </row>
    <row r="127">
      <c r="A127" s="4" t="s">
        <v>6</v>
      </c>
      <c r="B127" s="5" t="s">
        <v>204</v>
      </c>
      <c r="C127" s="6" t="str">
        <f>IFERROR(VLOOKUP(B127,Rankings!A:B,2,FALSE),"")</f>
        <v>HIGHLY LIKELY</v>
      </c>
      <c r="D127" s="8" t="s">
        <v>205</v>
      </c>
      <c r="E127" s="7" t="str">
        <f>IFERROR(VLOOKUP(B127,'Conditions Treated'!A:B,2,FALSE),"")</f>
        <v>Duchenne muscular dystrophy</v>
      </c>
    </row>
    <row r="128">
      <c r="A128" s="4" t="s">
        <v>6</v>
      </c>
      <c r="B128" s="5" t="s">
        <v>688</v>
      </c>
      <c r="C128" s="6" t="str">
        <f>IFERROR(VLOOKUP(B128,Rankings!A:B,2,FALSE),"")</f>
        <v>HIGHLY LIKELY</v>
      </c>
      <c r="D128" s="8" t="s">
        <v>689</v>
      </c>
      <c r="E128" s="7" t="str">
        <f>IFERROR(VLOOKUP(B128,'Conditions Treated'!A:B,2,FALSE),"")</f>
        <v>Duchenne muscular dystrophy</v>
      </c>
    </row>
    <row r="129">
      <c r="A129" s="4" t="s">
        <v>802</v>
      </c>
      <c r="B129" s="10" t="s">
        <v>1020</v>
      </c>
      <c r="C129" s="6" t="str">
        <f>IFERROR(VLOOKUP(B129,Rankings!A:B,2,FALSE),"")</f>
        <v>LIKELY</v>
      </c>
      <c r="D129" s="10" t="s">
        <v>1021</v>
      </c>
      <c r="E129" s="7" t="str">
        <f>IFERROR(VLOOKUP(B129,'Conditions Treated'!A:B,2,FALSE),"")</f>
        <v>Duodenal ulcer, H. pylori infection, Benign gastric ulcer, GERD, Erosive esophagitis, Zollinger-Ellison syndrome</v>
      </c>
    </row>
    <row r="130">
      <c r="A130" s="4" t="s">
        <v>6</v>
      </c>
      <c r="B130" s="5" t="s">
        <v>673</v>
      </c>
      <c r="C130" s="6" t="str">
        <f>IFERROR(VLOOKUP(B130,Rankings!A:B,2,FALSE),"")</f>
        <v>HIGHLY LIKELY</v>
      </c>
      <c r="D130" s="8" t="s">
        <v>674</v>
      </c>
      <c r="E130" s="7" t="str">
        <f>IFERROR(VLOOKUP(B130,'Conditions Treated'!A:B,2,FALSE),"")</f>
        <v>Early breast cancer, Advanced or metastatic breast cancer</v>
      </c>
    </row>
    <row r="131">
      <c r="A131" s="4" t="s">
        <v>6</v>
      </c>
      <c r="B131" s="5" t="s">
        <v>412</v>
      </c>
      <c r="C131" s="6" t="str">
        <f>IFERROR(VLOOKUP(B131,Rankings!A:B,2,FALSE),"")</f>
        <v>HIGHLY LIKELY</v>
      </c>
      <c r="D131" s="8" t="s">
        <v>413</v>
      </c>
      <c r="E131" s="7" t="str">
        <f>IFERROR(VLOOKUP(B131,'Conditions Treated'!A:B,2,FALSE),"")</f>
        <v>Early-stage HER2-positive breast cancer, Advanced or metastatic HER2-positive breast cancer</v>
      </c>
    </row>
    <row r="132">
      <c r="A132" s="4" t="s">
        <v>6</v>
      </c>
      <c r="B132" s="5" t="s">
        <v>603</v>
      </c>
      <c r="C132" s="6" t="str">
        <f>IFERROR(VLOOKUP(B132,Rankings!A:B,2,FALSE),"")</f>
        <v>HIGHLY LIKELY</v>
      </c>
      <c r="D132" s="8" t="s">
        <v>604</v>
      </c>
      <c r="E132" s="7" t="str">
        <f>IFERROR(VLOOKUP(B132,'Conditions Treated'!A:B,2,FALSE),"")</f>
        <v>EGFR Mutation-Positive Non-Small Cell Lung Cancer, First-line Treatment of EGFR Mutation-Positive Metastatic NSCLC, First-line Treatment of EGFR Mutation-Positive Locally Advanced or Metastatic NSCLC, Previously Treated EGFR T790M Mutation-Positive Metastatic NSCLC</v>
      </c>
    </row>
    <row r="133">
      <c r="A133" s="4" t="s">
        <v>6</v>
      </c>
      <c r="B133" s="5" t="s">
        <v>255</v>
      </c>
      <c r="C133" s="6" t="str">
        <f>IFERROR(VLOOKUP(B133,Rankings!A:B,2,FALSE),"")</f>
        <v>HIGHLY LIKELY</v>
      </c>
      <c r="D133" s="8" t="s">
        <v>256</v>
      </c>
      <c r="E133" s="7" t="str">
        <f>IFERROR(VLOOKUP(B133,'Conditions Treated'!A:B,2,FALSE),"")</f>
        <v>EGFR Mutation-Positive, Metastatic Non-Small Cell Lung Cancer, Previously Treated, Metastatic Squamous NSCLC</v>
      </c>
    </row>
    <row r="134">
      <c r="A134" s="4" t="s">
        <v>6</v>
      </c>
      <c r="B134" s="5" t="s">
        <v>259</v>
      </c>
      <c r="C134" s="6" t="str">
        <f>IFERROR(VLOOKUP(B134,Rankings!A:B,2,FALSE),"")</f>
        <v>HIGHLY LIKELY</v>
      </c>
      <c r="D134" s="8" t="s">
        <v>260</v>
      </c>
      <c r="E134" s="7" t="str">
        <f>IFERROR(VLOOKUP(B134,'Conditions Treated'!A:B,2,FALSE),"")</f>
        <v>Emphysema due to congenital deficiency of alpha 1 -proteinase inhibitor</v>
      </c>
    </row>
    <row r="135">
      <c r="A135" s="4" t="s">
        <v>6</v>
      </c>
      <c r="B135" s="5" t="s">
        <v>503</v>
      </c>
      <c r="C135" s="6" t="str">
        <f>IFERROR(VLOOKUP(B135,Rankings!A:B,2,FALSE),"")</f>
        <v>HIGHLY LIKELY</v>
      </c>
      <c r="D135" s="8" t="s">
        <v>504</v>
      </c>
      <c r="E135" s="7" t="str">
        <f>IFERROR(VLOOKUP(B135,'Conditions Treated'!A:B,2,FALSE),"")</f>
        <v>Emphysema due to deficiency of alpha 1 -proteinase inhibitor</v>
      </c>
    </row>
    <row r="136">
      <c r="A136" s="4" t="s">
        <v>6</v>
      </c>
      <c r="B136" s="5" t="s">
        <v>725</v>
      </c>
      <c r="C136" s="6" t="str">
        <f>IFERROR(VLOOKUP(B136,Rankings!A:B,2,FALSE),"")</f>
        <v>HIGHLY LIKELY</v>
      </c>
      <c r="D136" s="8" t="s">
        <v>726</v>
      </c>
      <c r="E136" s="7" t="str">
        <f>IFERROR(VLOOKUP(B136,'Conditions Treated'!A:B,2,FALSE),"")</f>
        <v>Emphysema due to deficiency of alpha 1 -proteinase inhibitor</v>
      </c>
    </row>
    <row r="137">
      <c r="A137" s="4" t="s">
        <v>6</v>
      </c>
      <c r="B137" s="5" t="s">
        <v>505</v>
      </c>
      <c r="C137" s="6" t="str">
        <f>IFERROR(VLOOKUP(B137,Rankings!A:B,2,FALSE),"")</f>
        <v>HIGHLY LIKELY</v>
      </c>
      <c r="D137" s="8" t="s">
        <v>506</v>
      </c>
      <c r="E137" s="7" t="str">
        <f>IFERROR(VLOOKUP(B137,'Conditions Treated'!A:B,2,FALSE),"")</f>
        <v>Emphysema due to severe hereditary deficiency of Alpha1-PI</v>
      </c>
    </row>
    <row r="138">
      <c r="A138" s="4" t="s">
        <v>802</v>
      </c>
      <c r="B138" s="10" t="s">
        <v>943</v>
      </c>
      <c r="C138" s="6" t="str">
        <f>IFERROR(VLOOKUP(B138,Rankings!A:B,2,FALSE),"")</f>
        <v>LIKELY</v>
      </c>
      <c r="D138" s="10" t="s">
        <v>944</v>
      </c>
      <c r="E138" s="7" t="str">
        <f>IFERROR(VLOOKUP(B138,'Conditions Treated'!A:B,2,FALSE),"")</f>
        <v>Epilepsy</v>
      </c>
    </row>
    <row r="139">
      <c r="A139" s="4" t="s">
        <v>802</v>
      </c>
      <c r="B139" s="10" t="s">
        <v>938</v>
      </c>
      <c r="C139" s="6" t="str">
        <f>IFERROR(VLOOKUP(B139,Rankings!A:B,2,FALSE),"")</f>
        <v>LIKELY</v>
      </c>
      <c r="D139" s="10" t="s">
        <v>940</v>
      </c>
      <c r="E139" s="7" t="str">
        <f>IFERROR(VLOOKUP(B139,'Conditions Treated'!A:B,2,FALSE),"")</f>
        <v>Epilepsy, Bipolar Disorder</v>
      </c>
    </row>
    <row r="140">
      <c r="A140" s="4" t="s">
        <v>802</v>
      </c>
      <c r="B140" s="10" t="s">
        <v>941</v>
      </c>
      <c r="C140" s="6" t="str">
        <f>IFERROR(VLOOKUP(B140,Rankings!A:B,2,FALSE),"")</f>
        <v>LIKELY</v>
      </c>
      <c r="D140" s="10" t="s">
        <v>942</v>
      </c>
      <c r="E140" s="7" t="str">
        <f>IFERROR(VLOOKUP(B140,'Conditions Treated'!A:B,2,FALSE),"")</f>
        <v>Epilepsy, Bipolar Disorder</v>
      </c>
    </row>
    <row r="141">
      <c r="A141" s="4" t="s">
        <v>802</v>
      </c>
      <c r="B141" s="10" t="s">
        <v>1022</v>
      </c>
      <c r="C141" s="6" t="str">
        <f>IFERROR(VLOOKUP(B141,Rankings!A:B,2,FALSE),"")</f>
        <v>LIKELY</v>
      </c>
      <c r="D141" s="10" t="s">
        <v>1023</v>
      </c>
      <c r="E141" s="7" t="str">
        <f>IFERROR(VLOOKUP(B141,'Conditions Treated'!A:B,2,FALSE),"")</f>
        <v>Epilepsy, Bipolar disorder</v>
      </c>
    </row>
    <row r="142">
      <c r="A142" s="4" t="s">
        <v>802</v>
      </c>
      <c r="B142" s="10" t="s">
        <v>1093</v>
      </c>
      <c r="C142" s="6" t="str">
        <f>IFERROR(VLOOKUP(B142,Rankings!A:B,2,FALSE),"")</f>
        <v>LIKELY</v>
      </c>
      <c r="D142" s="10" t="s">
        <v>1094</v>
      </c>
      <c r="E142" s="7" t="str">
        <f>IFERROR(VLOOKUP(B142,'Conditions Treated'!A:B,2,FALSE),"")</f>
        <v>Epilepsy, Migraine</v>
      </c>
    </row>
    <row r="143">
      <c r="A143" s="4" t="s">
        <v>802</v>
      </c>
      <c r="B143" s="10" t="s">
        <v>892</v>
      </c>
      <c r="C143" s="6" t="str">
        <f>IFERROR(VLOOKUP(B143,Rankings!A:B,2,FALSE),"")</f>
        <v>UNLIKELY</v>
      </c>
      <c r="D143" s="10" t="s">
        <v>893</v>
      </c>
      <c r="E143" s="7" t="str">
        <f>IFERROR(VLOOKUP(B143,'Conditions Treated'!A:B,2,FALSE),"")</f>
        <v>Erectile dysfunction</v>
      </c>
    </row>
    <row r="144">
      <c r="A144" s="4" t="s">
        <v>802</v>
      </c>
      <c r="B144" s="10" t="s">
        <v>851</v>
      </c>
      <c r="C144" s="6" t="str">
        <f>IFERROR(VLOOKUP(B144,Rankings!A:B,2,FALSE),"")</f>
        <v>UNLIKELY</v>
      </c>
      <c r="D144" s="10" t="s">
        <v>852</v>
      </c>
      <c r="E144" s="7" t="str">
        <f>IFERROR(VLOOKUP(B144,'Conditions Treated'!A:B,2,FALSE),"")</f>
        <v>Erectile dysfunction</v>
      </c>
    </row>
    <row r="145">
      <c r="A145" s="4" t="s">
        <v>802</v>
      </c>
      <c r="B145" s="10" t="s">
        <v>1074</v>
      </c>
      <c r="C145" s="6" t="str">
        <f>IFERROR(VLOOKUP(B145,Rankings!A:B,2,FALSE),"")</f>
        <v>UNLIKELY</v>
      </c>
      <c r="D145" s="10" t="s">
        <v>1075</v>
      </c>
      <c r="E145" s="7" t="str">
        <f>IFERROR(VLOOKUP(B145,'Conditions Treated'!A:B,2,FALSE),"")</f>
        <v>Erectile dysfunction</v>
      </c>
    </row>
    <row r="146">
      <c r="A146" s="4" t="s">
        <v>802</v>
      </c>
      <c r="B146" s="10" t="s">
        <v>1107</v>
      </c>
      <c r="C146" s="6" t="str">
        <f>IFERROR(VLOOKUP(B146,Rankings!A:B,2,FALSE),"")</f>
        <v>UNLIKELY</v>
      </c>
      <c r="D146" s="10" t="s">
        <v>1108</v>
      </c>
      <c r="E146" s="7" t="str">
        <f>IFERROR(VLOOKUP(B146,'Conditions Treated'!A:B,2,FALSE),"")</f>
        <v>Erectile dysfunction</v>
      </c>
    </row>
    <row r="147">
      <c r="A147" s="4" t="s">
        <v>6</v>
      </c>
      <c r="B147" s="5" t="s">
        <v>164</v>
      </c>
      <c r="C147" s="6" t="str">
        <f>IFERROR(VLOOKUP(B147,Rankings!A:B,2,FALSE),"")</f>
        <v>HIGHLY LIKELY</v>
      </c>
      <c r="D147" s="8" t="s">
        <v>165</v>
      </c>
      <c r="E147" s="7" t="str">
        <f>IFERROR(VLOOKUP(B147,'Conditions Treated'!A:B,2,FALSE),"")</f>
        <v>Excess abdominal fat in HIV-infected adult patients with lipodystrophy</v>
      </c>
    </row>
    <row r="148">
      <c r="A148" s="4" t="s">
        <v>802</v>
      </c>
      <c r="B148" s="10" t="s">
        <v>1031</v>
      </c>
      <c r="C148" s="6" t="str">
        <f>IFERROR(VLOOKUP(B148,Rankings!A:B,2,FALSE),"")</f>
        <v>LIKELY</v>
      </c>
      <c r="D148" s="10" t="s">
        <v>1032</v>
      </c>
      <c r="E148" s="7" t="str">
        <f>IFERROR(VLOOKUP(B148,'Conditions Treated'!A:B,2,FALSE),"")</f>
        <v>Excessive sleepiness</v>
      </c>
    </row>
    <row r="149">
      <c r="A149" s="4" t="s">
        <v>751</v>
      </c>
      <c r="B149" s="5" t="s">
        <v>760</v>
      </c>
      <c r="C149" s="6" t="str">
        <f>IFERROR(VLOOKUP(B149,Rankings!A:B,2,FALSE),"")</f>
        <v>HIGHLY LIKELY</v>
      </c>
      <c r="D149" s="8" t="s">
        <v>761</v>
      </c>
      <c r="E149" s="7" t="str">
        <f>IFERROR(VLOOKUP(B149,'Conditions Treated'!A:B,2,FALSE),"")</f>
        <v>Exocrine pancreatic insufficiency</v>
      </c>
    </row>
    <row r="150">
      <c r="A150" s="4" t="s">
        <v>802</v>
      </c>
      <c r="B150" s="10" t="s">
        <v>865</v>
      </c>
      <c r="C150" s="6" t="str">
        <f>IFERROR(VLOOKUP(B150,Rankings!A:B,2,FALSE),"")</f>
        <v>HIGHLY LIKELY</v>
      </c>
      <c r="D150" s="10" t="s">
        <v>866</v>
      </c>
      <c r="E150" s="7" t="str">
        <f>IFERROR(VLOOKUP(B150,'Conditions Treated'!A:B,2,FALSE),"")</f>
        <v>Exocrine pancreatic insufficiency</v>
      </c>
    </row>
    <row r="151">
      <c r="A151" s="4" t="s">
        <v>802</v>
      </c>
      <c r="B151" s="10" t="s">
        <v>1004</v>
      </c>
      <c r="C151" s="6" t="str">
        <f>IFERROR(VLOOKUP(B151,Rankings!A:B,2,FALSE),"")</f>
        <v>HIGHLY LIKELY</v>
      </c>
      <c r="D151" s="10" t="s">
        <v>1005</v>
      </c>
      <c r="E151" s="7" t="str">
        <f>IFERROR(VLOOKUP(B151,'Conditions Treated'!A:B,2,FALSE),"")</f>
        <v>Exocrine pancreatic insufficiency</v>
      </c>
    </row>
    <row r="152">
      <c r="A152" s="4" t="s">
        <v>802</v>
      </c>
      <c r="B152" s="10" t="s">
        <v>1013</v>
      </c>
      <c r="C152" s="6" t="str">
        <f>IFERROR(VLOOKUP(B152,Rankings!A:B,2,FALSE),"")</f>
        <v>HIGHLY LIKELY</v>
      </c>
      <c r="D152" s="10" t="s">
        <v>1014</v>
      </c>
      <c r="E152" s="7" t="str">
        <f>IFERROR(VLOOKUP(B152,'Conditions Treated'!A:B,2,FALSE),"")</f>
        <v>Exocrine pancreatic insufficiency</v>
      </c>
    </row>
    <row r="153">
      <c r="A153" s="4" t="s">
        <v>802</v>
      </c>
      <c r="B153" s="10" t="s">
        <v>1109</v>
      </c>
      <c r="C153" s="6" t="str">
        <f>IFERROR(VLOOKUP(B153,Rankings!A:B,2,FALSE),"")</f>
        <v>HIGHLY LIKELY</v>
      </c>
      <c r="D153" s="10" t="s">
        <v>1110</v>
      </c>
      <c r="E153" s="7" t="str">
        <f>IFERROR(VLOOKUP(B153,'Conditions Treated'!A:B,2,FALSE),"")</f>
        <v>Exocrine pancreatic insufficiency</v>
      </c>
    </row>
    <row r="154">
      <c r="A154" s="4" t="s">
        <v>6</v>
      </c>
      <c r="B154" s="5" t="s">
        <v>206</v>
      </c>
      <c r="C154" s="6" t="str">
        <f>IFERROR(VLOOKUP(B154,Rankings!A:B,2,FALSE),"")</f>
        <v>HIGHLY LIKELY</v>
      </c>
      <c r="D154" s="8" t="s">
        <v>207</v>
      </c>
      <c r="E154" s="7" t="str">
        <f>IFERROR(VLOOKUP(B154,'Conditions Treated'!A:B,2,FALSE),"")</f>
        <v>Fabry disease</v>
      </c>
    </row>
    <row r="155">
      <c r="A155" s="4" t="s">
        <v>6</v>
      </c>
      <c r="B155" s="5" t="s">
        <v>232</v>
      </c>
      <c r="C155" s="6" t="str">
        <f>IFERROR(VLOOKUP(B155,Rankings!A:B,2,FALSE),"")</f>
        <v>HIGHLY LIKELY</v>
      </c>
      <c r="D155" s="8" t="s">
        <v>233</v>
      </c>
      <c r="E155" s="7" t="str">
        <f>IFERROR(VLOOKUP(B155,'Conditions Treated'!A:B,2,FALSE),"")</f>
        <v>Fabry disease</v>
      </c>
    </row>
    <row r="156">
      <c r="A156" s="4" t="s">
        <v>6</v>
      </c>
      <c r="B156" s="5" t="s">
        <v>501</v>
      </c>
      <c r="C156" s="6" t="str">
        <f>IFERROR(VLOOKUP(B156,Rankings!A:B,2,FALSE),"")</f>
        <v>HIGHLY LIKELY</v>
      </c>
      <c r="D156" s="8" t="s">
        <v>502</v>
      </c>
      <c r="E156" s="7" t="str">
        <f>IFERROR(VLOOKUP(B156,'Conditions Treated'!A:B,2,FALSE),"")</f>
        <v>Factor IX deficiency</v>
      </c>
    </row>
    <row r="157">
      <c r="A157" s="4" t="s">
        <v>6</v>
      </c>
      <c r="B157" s="5" t="s">
        <v>414</v>
      </c>
      <c r="C157" s="6" t="str">
        <f>IFERROR(VLOOKUP(B157,Rankings!A:B,2,FALSE),"")</f>
        <v>HIGHLY LIKELY</v>
      </c>
      <c r="D157" s="8" t="s">
        <v>415</v>
      </c>
      <c r="E157" s="7" t="str">
        <f>IFERROR(VLOOKUP(B157,'Conditions Treated'!A:B,2,FALSE),"")</f>
        <v>Febrile neutropenia, Hematopoietic Subsyndrome of Acute Radiation Syndrome</v>
      </c>
    </row>
    <row r="158">
      <c r="A158" s="4" t="s">
        <v>802</v>
      </c>
      <c r="B158" s="10" t="s">
        <v>979</v>
      </c>
      <c r="C158" s="6" t="str">
        <f>IFERROR(VLOOKUP(B158,Rankings!A:B,2,FALSE),"")</f>
        <v>HIGHLY LIKELY</v>
      </c>
      <c r="D158" s="10" t="s">
        <v>980</v>
      </c>
      <c r="E158" s="7" t="str">
        <f>IFERROR(VLOOKUP(B158,'Conditions Treated'!A:B,2,FALSE),"")</f>
        <v>Febrile neutropenia, Hematopoietic Subsyndrome of Acute Radiation Syndrome</v>
      </c>
    </row>
    <row r="159">
      <c r="A159" s="4" t="s">
        <v>802</v>
      </c>
      <c r="B159" s="10" t="s">
        <v>1069</v>
      </c>
      <c r="C159" s="6" t="str">
        <f>IFERROR(VLOOKUP(B159,Rankings!A:B,2,FALSE),"")</f>
        <v>HIGHLY LIKELY</v>
      </c>
      <c r="D159" s="10" t="s">
        <v>1071</v>
      </c>
      <c r="E159" s="7" t="str">
        <f>IFERROR(VLOOKUP(B159,'Conditions Treated'!A:B,2,FALSE),"")</f>
        <v>Febrile neutropenic patients with suspected fungal infections, Blastomycosis, Histoplasmosis, Aspergillosis</v>
      </c>
    </row>
    <row r="160">
      <c r="A160" s="4" t="s">
        <v>6</v>
      </c>
      <c r="B160" s="5" t="s">
        <v>141</v>
      </c>
      <c r="C160" s="6" t="str">
        <f>IFERROR(VLOOKUP(B160,Rankings!A:B,2,FALSE),"")</f>
        <v>HIGHLY LIKELY</v>
      </c>
      <c r="D160" s="8" t="s">
        <v>142</v>
      </c>
      <c r="E160" s="7" t="str">
        <f>IFERROR(VLOOKUP(B160,'Conditions Treated'!A:B,2,FALSE),"")</f>
        <v>Gastric cancer, Non-small cell lung cancer, Colorectal cancer, Hepatocellular carcinoma</v>
      </c>
    </row>
    <row r="161">
      <c r="A161" s="4" t="s">
        <v>802</v>
      </c>
      <c r="B161" s="10" t="s">
        <v>810</v>
      </c>
      <c r="C161" s="6" t="str">
        <f>IFERROR(VLOOKUP(B161,Rankings!A:B,2,FALSE),"")</f>
        <v>LIKELY</v>
      </c>
      <c r="D161" s="10" t="s">
        <v>811</v>
      </c>
      <c r="E161" s="7" t="str">
        <f>IFERROR(VLOOKUP(B161,'Conditions Treated'!A:B,2,FALSE),"")</f>
        <v>Gastroesophageal Reflux Disease (GERD) in pediatric patients</v>
      </c>
    </row>
    <row r="162">
      <c r="A162" s="4" t="s">
        <v>802</v>
      </c>
      <c r="B162" s="10" t="s">
        <v>808</v>
      </c>
      <c r="C162" s="6" t="str">
        <f>IFERROR(VLOOKUP(B162,Rankings!A:B,2,FALSE),"")</f>
        <v>LIKELY</v>
      </c>
      <c r="D162" s="10" t="s">
        <v>809</v>
      </c>
      <c r="E162" s="7" t="str">
        <f>IFERROR(VLOOKUP(B162,'Conditions Treated'!A:B,2,FALSE),"")</f>
        <v>Gastroesophageal Reflux Disease (GERD), Duodenal ulcers, H. pylori infection, Pathological hypersecretory conditions, including Zollinger-Ellison syndrome</v>
      </c>
    </row>
    <row r="163">
      <c r="A163" s="4" t="s">
        <v>802</v>
      </c>
      <c r="B163" s="10" t="s">
        <v>947</v>
      </c>
      <c r="C163" s="6" t="str">
        <f>IFERROR(VLOOKUP(B163,Rankings!A:B,2,FALSE),"")</f>
        <v>UNLIKELY</v>
      </c>
      <c r="D163" s="10" t="s">
        <v>948</v>
      </c>
      <c r="E163" s="7" t="str">
        <f>IFERROR(VLOOKUP(B163,'Conditions Treated'!A:B,2,FALSE),"")</f>
        <v>Gastrointestinal disorders, Peptic ulcer, Irritable bowel syndrome, Acute enterocolitis</v>
      </c>
    </row>
    <row r="164">
      <c r="A164" s="4" t="s">
        <v>6</v>
      </c>
      <c r="B164" s="5" t="s">
        <v>587</v>
      </c>
      <c r="C164" s="6" t="str">
        <f>IFERROR(VLOOKUP(B164,Rankings!A:B,2,FALSE),"")</f>
        <v>HIGHLY LIKELY</v>
      </c>
      <c r="D164" s="8" t="s">
        <v>588</v>
      </c>
      <c r="E164" s="7" t="str">
        <f>IFERROR(VLOOKUP(B164,'Conditions Treated'!A:B,2,FALSE),"")</f>
        <v>Gastrointestinal stromal tumor, Advanced renal cell carcinoma, Adjuvant treatment of renal cell carcinoma, Advanced pancreatic neuroendocrine tumors</v>
      </c>
    </row>
    <row r="165">
      <c r="A165" s="4" t="s">
        <v>6</v>
      </c>
      <c r="B165" s="5" t="s">
        <v>80</v>
      </c>
      <c r="C165" s="6" t="str">
        <f>IFERROR(VLOOKUP(B165,Rankings!A:B,2,FALSE),"")</f>
        <v>HIGHLY LIKELY</v>
      </c>
      <c r="D165" s="8" t="s">
        <v>81</v>
      </c>
      <c r="E165" s="7" t="str">
        <f>IFERROR(VLOOKUP(B165,'Conditions Treated'!A:B,2,FALSE),"")</f>
        <v>Gastrointestinal Stromal Tumor, Advanced Systemic Mastocytosis, Indolent Systemic Mastocytosis</v>
      </c>
    </row>
    <row r="166">
      <c r="A166" s="4" t="s">
        <v>6</v>
      </c>
      <c r="B166" s="5" t="s">
        <v>332</v>
      </c>
      <c r="C166" s="6" t="str">
        <f>IFERROR(VLOOKUP(B166,Rankings!A:B,2,FALSE),"")</f>
        <v>HIGHLY LIKELY</v>
      </c>
      <c r="D166" s="8" t="s">
        <v>333</v>
      </c>
      <c r="E166" s="7" t="str">
        <f>IFERROR(VLOOKUP(B166,'Conditions Treated'!A:B,2,FALSE),"")</f>
        <v>Gastrointestinal Stromal Tumor, Advanced Systemic Mastocytosis, Indolent Systemic Mastocytosis</v>
      </c>
    </row>
    <row r="167">
      <c r="A167" s="4" t="s">
        <v>6</v>
      </c>
      <c r="B167" s="5" t="s">
        <v>119</v>
      </c>
      <c r="C167" s="6" t="str">
        <f>IFERROR(VLOOKUP(B167,Rankings!A:B,2,FALSE),"")</f>
        <v>HIGHLY LIKELY</v>
      </c>
      <c r="D167" s="8" t="s">
        <v>120</v>
      </c>
      <c r="E167" s="7" t="str">
        <f>IFERROR(VLOOKUP(B167,'Conditions Treated'!A:B,2,FALSE),"")</f>
        <v>Gaucher disease type 1</v>
      </c>
    </row>
    <row r="168">
      <c r="A168" s="4" t="s">
        <v>802</v>
      </c>
      <c r="B168" s="10" t="s">
        <v>972</v>
      </c>
      <c r="C168" s="6" t="str">
        <f>IFERROR(VLOOKUP(B168,Rankings!A:B,2,FALSE),"")</f>
        <v>LIKELY</v>
      </c>
      <c r="D168" s="10" t="s">
        <v>973</v>
      </c>
      <c r="E168" s="7" t="str">
        <f>IFERROR(VLOOKUP(B168,'Conditions Treated'!A:B,2,FALSE),"")</f>
        <v>Grand mal, psychomotor, and focal epileptic seizures</v>
      </c>
    </row>
    <row r="169">
      <c r="A169" s="4" t="s">
        <v>6</v>
      </c>
      <c r="B169" s="5" t="s">
        <v>432</v>
      </c>
      <c r="C169" s="6" t="str">
        <f>IFERROR(VLOOKUP(B169,Rankings!A:B,2,FALSE),"")</f>
        <v>HIGHLY LIKELY</v>
      </c>
      <c r="D169" s="8" t="s">
        <v>433</v>
      </c>
      <c r="E169" s="7" t="str">
        <f>IFERROR(VLOOKUP(B169,'Conditions Treated'!A:B,2,FALSE),"")</f>
        <v>Growth failure due to growth hormone deficiency, Idiopathic short stature, Turner syndrome, Chronic kidney disease, Adult onset or childhood onset GHD</v>
      </c>
    </row>
    <row r="170">
      <c r="A170" s="4" t="s">
        <v>6</v>
      </c>
      <c r="B170" s="5" t="s">
        <v>434</v>
      </c>
      <c r="C170" s="6" t="str">
        <f>IFERROR(VLOOKUP(B170,Rankings!A:B,2,FALSE),"")</f>
        <v>HIGHLY LIKELY</v>
      </c>
      <c r="D170" s="8" t="s">
        <v>433</v>
      </c>
      <c r="E170" s="7" t="str">
        <f>IFERROR(VLOOKUP(B170,'Conditions Treated'!A:B,2,FALSE),"")</f>
        <v>Growth failure due to growth hormone deficiency, Idiopathic short stature, Turner syndrome, Chronic kidney disease, Adult onset or childhood onset GHD</v>
      </c>
    </row>
    <row r="171">
      <c r="A171" s="4" t="s">
        <v>6</v>
      </c>
      <c r="B171" s="5" t="s">
        <v>248</v>
      </c>
      <c r="C171" s="6" t="str">
        <f>IFERROR(VLOOKUP(B171,Rankings!A:B,2,FALSE),"")</f>
        <v>HIGHLY LIKELY</v>
      </c>
      <c r="D171" s="8" t="s">
        <v>249</v>
      </c>
      <c r="E171" s="7" t="str">
        <f>IFERROR(VLOOKUP(B171,'Conditions Treated'!A:B,2,FALSE),"")</f>
        <v>Growth failure due to growth hormone deficiency, Prader-Willi syndrome, Small for Gestational Age, Turner syndrome, Idiopathic Short Stature, Adult onset or childhood onset GHD</v>
      </c>
    </row>
    <row r="172">
      <c r="A172" s="4" t="s">
        <v>6</v>
      </c>
      <c r="B172" s="5" t="s">
        <v>420</v>
      </c>
      <c r="C172" s="6" t="str">
        <f>IFERROR(VLOOKUP(B172,Rankings!A:B,2,FALSE),"")</f>
        <v>HIGHLY LIKELY</v>
      </c>
      <c r="D172" s="8" t="s">
        <v>421</v>
      </c>
      <c r="E172" s="7" t="str">
        <f>IFERROR(VLOOKUP(B172,'Conditions Treated'!A:B,2,FALSE),"")</f>
        <v>Growth failure due to growth hormone deficiency, Short stature associated with Noonan syndrome, Short stature associated with Turner syndrome, Short stature born small for gestational age, Idiopathic Short Stature, Growth failure due to Prader-Willi Syndrome, Growth hormone deficiency in adults</v>
      </c>
    </row>
    <row r="173">
      <c r="A173" s="4" t="s">
        <v>6</v>
      </c>
      <c r="B173" s="5" t="s">
        <v>424</v>
      </c>
      <c r="C173" s="6" t="str">
        <f>IFERROR(VLOOKUP(B173,Rankings!A:B,2,FALSE),"")</f>
        <v>HIGHLY LIKELY</v>
      </c>
      <c r="D173" s="8" t="s">
        <v>425</v>
      </c>
      <c r="E173" s="7" t="str">
        <f>IFERROR(VLOOKUP(B173,'Conditions Treated'!A:B,2,FALSE),"")</f>
        <v>Hemophilia A</v>
      </c>
    </row>
    <row r="174">
      <c r="A174" s="4" t="s">
        <v>6</v>
      </c>
      <c r="B174" s="5" t="s">
        <v>22</v>
      </c>
      <c r="C174" s="6" t="str">
        <f>IFERROR(VLOOKUP(B174,Rankings!A:B,2,FALSE),"")</f>
        <v>HIGHLY LIKELY</v>
      </c>
      <c r="D174" s="8" t="s">
        <v>23</v>
      </c>
      <c r="E174" s="7" t="str">
        <f>IFERROR(VLOOKUP(B174,'Conditions Treated'!A:B,2,FALSE),"")</f>
        <v>Hemophilia A</v>
      </c>
    </row>
    <row r="175">
      <c r="A175" s="4" t="s">
        <v>6</v>
      </c>
      <c r="B175" s="5" t="s">
        <v>24</v>
      </c>
      <c r="C175" s="6" t="str">
        <f>IFERROR(VLOOKUP(B175,Rankings!A:B,2,FALSE),"")</f>
        <v>HIGHLY LIKELY</v>
      </c>
      <c r="D175" s="8" t="s">
        <v>25</v>
      </c>
      <c r="E175" s="7" t="str">
        <f>IFERROR(VLOOKUP(B175,'Conditions Treated'!A:B,2,FALSE),"")</f>
        <v>Hemophilia A</v>
      </c>
    </row>
    <row r="176">
      <c r="A176" s="4" t="s">
        <v>6</v>
      </c>
      <c r="B176" s="5" t="s">
        <v>29</v>
      </c>
      <c r="C176" s="6" t="str">
        <f>IFERROR(VLOOKUP(B176,Rankings!A:B,2,FALSE),"")</f>
        <v>HIGHLY LIKELY</v>
      </c>
      <c r="D176" s="8" t="s">
        <v>30</v>
      </c>
      <c r="E176" s="7" t="str">
        <f>IFERROR(VLOOKUP(B176,'Conditions Treated'!A:B,2,FALSE),"")</f>
        <v>Hemophilia A</v>
      </c>
    </row>
    <row r="177">
      <c r="A177" s="4" t="s">
        <v>6</v>
      </c>
      <c r="B177" s="5" t="s">
        <v>173</v>
      </c>
      <c r="C177" s="6" t="str">
        <f>IFERROR(VLOOKUP(B177,Rankings!A:B,2,FALSE),"")</f>
        <v>HIGHLY LIKELY</v>
      </c>
      <c r="D177" s="8" t="s">
        <v>174</v>
      </c>
      <c r="E177" s="7" t="str">
        <f>IFERROR(VLOOKUP(B177,'Conditions Treated'!A:B,2,FALSE),"")</f>
        <v>Hemophilia A</v>
      </c>
    </row>
    <row r="178">
      <c r="A178" s="4" t="s">
        <v>751</v>
      </c>
      <c r="B178" s="5" t="s">
        <v>770</v>
      </c>
      <c r="C178" s="6" t="str">
        <f>IFERROR(VLOOKUP(B178,Rankings!A:B,2,FALSE),"")</f>
        <v>HIGHLY LIKELY</v>
      </c>
      <c r="D178" s="8" t="s">
        <v>277</v>
      </c>
      <c r="E178" s="7" t="str">
        <f>IFERROR(VLOOKUP(B178,'Conditions Treated'!A:B,2,FALSE),"")</f>
        <v>Hemophilia A</v>
      </c>
    </row>
    <row r="179">
      <c r="A179" s="4" t="s">
        <v>6</v>
      </c>
      <c r="B179" s="5" t="s">
        <v>278</v>
      </c>
      <c r="C179" s="6" t="str">
        <f>IFERROR(VLOOKUP(B179,Rankings!A:B,2,FALSE),"")</f>
        <v>HIGHLY LIKELY</v>
      </c>
      <c r="D179" s="8" t="s">
        <v>279</v>
      </c>
      <c r="E179" s="7" t="str">
        <f>IFERROR(VLOOKUP(B179,'Conditions Treated'!A:B,2,FALSE),"")</f>
        <v>Hemophilia A</v>
      </c>
    </row>
    <row r="180">
      <c r="A180" s="4" t="s">
        <v>802</v>
      </c>
      <c r="B180" s="10" t="s">
        <v>936</v>
      </c>
      <c r="C180" s="6" t="str">
        <f>IFERROR(VLOOKUP(B180,Rankings!A:B,2,FALSE),"")</f>
        <v>HIGHLY LIKELY</v>
      </c>
      <c r="D180" s="10" t="s">
        <v>937</v>
      </c>
      <c r="E180" s="7" t="str">
        <f>IFERROR(VLOOKUP(B180,'Conditions Treated'!A:B,2,FALSE),"")</f>
        <v>Hemophilia A</v>
      </c>
    </row>
    <row r="181">
      <c r="A181" s="4" t="s">
        <v>6</v>
      </c>
      <c r="B181" s="5" t="s">
        <v>351</v>
      </c>
      <c r="C181" s="6" t="str">
        <f>IFERROR(VLOOKUP(B181,Rankings!A:B,2,FALSE),"")</f>
        <v>HIGHLY LIKELY</v>
      </c>
      <c r="D181" s="8" t="s">
        <v>352</v>
      </c>
      <c r="E181" s="7" t="str">
        <f>IFERROR(VLOOKUP(B181,'Conditions Treated'!A:B,2,FALSE),"")</f>
        <v>Hemophilia A</v>
      </c>
    </row>
    <row r="182">
      <c r="A182" s="4" t="s">
        <v>6</v>
      </c>
      <c r="B182" s="5" t="s">
        <v>357</v>
      </c>
      <c r="C182" s="6" t="str">
        <f>IFERROR(VLOOKUP(B182,Rankings!A:B,2,FALSE),"")</f>
        <v>HIGHLY LIKELY</v>
      </c>
      <c r="D182" s="8" t="s">
        <v>358</v>
      </c>
      <c r="E182" s="7" t="str">
        <f>IFERROR(VLOOKUP(B182,'Conditions Treated'!A:B,2,FALSE),"")</f>
        <v>Hemophilia A</v>
      </c>
    </row>
    <row r="183">
      <c r="A183" s="4" t="s">
        <v>6</v>
      </c>
      <c r="B183" s="5" t="s">
        <v>435</v>
      </c>
      <c r="C183" s="6" t="str">
        <f>IFERROR(VLOOKUP(B183,Rankings!A:B,2,FALSE),"")</f>
        <v>HIGHLY LIKELY</v>
      </c>
      <c r="D183" s="8" t="s">
        <v>436</v>
      </c>
      <c r="E183" s="7" t="str">
        <f>IFERROR(VLOOKUP(B183,'Conditions Treated'!A:B,2,FALSE),"")</f>
        <v>Hemophilia A</v>
      </c>
    </row>
    <row r="184">
      <c r="A184" s="4" t="s">
        <v>6</v>
      </c>
      <c r="B184" s="5" t="s">
        <v>524</v>
      </c>
      <c r="C184" s="6" t="str">
        <f>IFERROR(VLOOKUP(B184,Rankings!A:B,2,FALSE),"")</f>
        <v>HIGHLY LIKELY</v>
      </c>
      <c r="D184" s="8" t="s">
        <v>525</v>
      </c>
      <c r="E184" s="7" t="str">
        <f>IFERROR(VLOOKUP(B184,'Conditions Treated'!A:B,2,FALSE),"")</f>
        <v>Hemophilia A</v>
      </c>
    </row>
    <row r="185">
      <c r="A185" s="4" t="s">
        <v>6</v>
      </c>
      <c r="B185" s="5" t="s">
        <v>711</v>
      </c>
      <c r="C185" s="6" t="str">
        <f>IFERROR(VLOOKUP(B185,Rankings!A:B,2,FALSE),"")</f>
        <v>HIGHLY LIKELY</v>
      </c>
      <c r="D185" s="8" t="s">
        <v>712</v>
      </c>
      <c r="E185" s="7" t="str">
        <f>IFERROR(VLOOKUP(B185,'Conditions Treated'!A:B,2,FALSE),"")</f>
        <v>Hemophilia A</v>
      </c>
    </row>
    <row r="186">
      <c r="A186" s="4" t="s">
        <v>6</v>
      </c>
      <c r="B186" s="5" t="s">
        <v>40</v>
      </c>
      <c r="C186" s="6" t="str">
        <f>IFERROR(VLOOKUP(B186,Rankings!A:B,2,FALSE),"")</f>
        <v>HIGHLY LIKELY</v>
      </c>
      <c r="D186" s="8" t="s">
        <v>41</v>
      </c>
      <c r="E186" s="7" t="str">
        <f>IFERROR(VLOOKUP(B186,'Conditions Treated'!A:B,2,FALSE),"")</f>
        <v>Hemophilia B</v>
      </c>
    </row>
    <row r="187">
      <c r="A187" s="4" t="s">
        <v>6</v>
      </c>
      <c r="B187" s="5" t="s">
        <v>86</v>
      </c>
      <c r="C187" s="6" t="str">
        <f>IFERROR(VLOOKUP(B187,Rankings!A:B,2,FALSE),"")</f>
        <v>HIGHLY LIKELY</v>
      </c>
      <c r="D187" s="8" t="s">
        <v>87</v>
      </c>
      <c r="E187" s="7" t="str">
        <f>IFERROR(VLOOKUP(B187,'Conditions Treated'!A:B,2,FALSE),"")</f>
        <v>Hemophilia B</v>
      </c>
    </row>
    <row r="188">
      <c r="A188" s="4" t="s">
        <v>6</v>
      </c>
      <c r="B188" s="5" t="s">
        <v>297</v>
      </c>
      <c r="C188" s="6" t="str">
        <f>IFERROR(VLOOKUP(B188,Rankings!A:B,2,FALSE),"")</f>
        <v>HIGHLY LIKELY</v>
      </c>
      <c r="D188" s="8" t="s">
        <v>298</v>
      </c>
      <c r="E188" s="7" t="str">
        <f>IFERROR(VLOOKUP(B188,'Conditions Treated'!A:B,2,FALSE),"")</f>
        <v>Hemophilia B</v>
      </c>
    </row>
    <row r="189">
      <c r="A189" s="4" t="s">
        <v>6</v>
      </c>
      <c r="B189" s="5" t="s">
        <v>280</v>
      </c>
      <c r="C189" s="6" t="str">
        <f>IFERROR(VLOOKUP(B189,Rankings!A:B,2,FALSE),"")</f>
        <v>HIGHLY LIKELY</v>
      </c>
      <c r="D189" s="8" t="s">
        <v>281</v>
      </c>
      <c r="E189" s="7" t="str">
        <f>IFERROR(VLOOKUP(B189,'Conditions Treated'!A:B,2,FALSE),"")</f>
        <v>HER2-overexpressing breast cancer, HER2-overexpressing metastatic gastric or gastroesophageal junction adenocarcinoma</v>
      </c>
    </row>
    <row r="190">
      <c r="A190" s="4" t="s">
        <v>6</v>
      </c>
      <c r="B190" s="5" t="s">
        <v>338</v>
      </c>
      <c r="C190" s="6" t="str">
        <f>IFERROR(VLOOKUP(B190,Rankings!A:B,2,FALSE),"")</f>
        <v>HIGHLY LIKELY</v>
      </c>
      <c r="D190" s="8" t="s">
        <v>339</v>
      </c>
      <c r="E190" s="7" t="str">
        <f>IFERROR(VLOOKUP(B190,'Conditions Treated'!A:B,2,FALSE),"")</f>
        <v>HER2-overexpressing breast cancer, HER2-overexpressing metastatic gastric or gastroesophageal junction adenocarcinoma</v>
      </c>
    </row>
    <row r="191">
      <c r="A191" s="4" t="s">
        <v>6</v>
      </c>
      <c r="B191" s="5" t="s">
        <v>448</v>
      </c>
      <c r="C191" s="6" t="str">
        <f>IFERROR(VLOOKUP(B191,Rankings!A:B,2,FALSE),"")</f>
        <v>HIGHLY LIKELY</v>
      </c>
      <c r="D191" s="8" t="s">
        <v>449</v>
      </c>
      <c r="E191" s="7" t="str">
        <f>IFERROR(VLOOKUP(B191,'Conditions Treated'!A:B,2,FALSE),"")</f>
        <v>HER2-overexpressing breast cancer, HER2-overexpressing metastatic gastric or gastroesophageal junction adenocarcinoma</v>
      </c>
    </row>
    <row r="192">
      <c r="A192" s="4" t="s">
        <v>6</v>
      </c>
      <c r="B192" s="5" t="s">
        <v>456</v>
      </c>
      <c r="C192" s="6" t="str">
        <f>IFERROR(VLOOKUP(B192,Rankings!A:B,2,FALSE),"")</f>
        <v>HIGHLY LIKELY</v>
      </c>
      <c r="D192" s="8" t="s">
        <v>457</v>
      </c>
      <c r="E192" s="7" t="str">
        <f>IFERROR(VLOOKUP(B192,'Conditions Treated'!A:B,2,FALSE),"")</f>
        <v>HER2-overexpressing breast cancer, HER2-overexpressing metastatic gastric or gastroesophageal junction adenocarcinoma</v>
      </c>
    </row>
    <row r="193">
      <c r="A193" s="4" t="s">
        <v>6</v>
      </c>
      <c r="B193" s="5" t="s">
        <v>183</v>
      </c>
      <c r="C193" s="6" t="str">
        <f>IFERROR(VLOOKUP(B193,Rankings!A:B,2,FALSE),"")</f>
        <v>HIGHLY LIKELY</v>
      </c>
      <c r="D193" s="8" t="s">
        <v>184</v>
      </c>
      <c r="E193" s="7" t="str">
        <f>IFERROR(VLOOKUP(B193,'Conditions Treated'!A:B,2,FALSE),"")</f>
        <v>HER2-positive breast cancer, HER2-low breast cancer, HER2-mutant non-small cell lung cancer, HER2-positive gastric or gastroesophageal junction adenocarcinoma, HER2-positive solid tumors</v>
      </c>
    </row>
    <row r="194">
      <c r="A194" s="4" t="s">
        <v>6</v>
      </c>
      <c r="B194" s="5" t="s">
        <v>656</v>
      </c>
      <c r="C194" s="6" t="str">
        <f>IFERROR(VLOOKUP(B194,Rankings!A:B,2,FALSE),"")</f>
        <v>HIGHLY LIKELY</v>
      </c>
      <c r="D194" s="8" t="s">
        <v>657</v>
      </c>
      <c r="E194" s="7" t="str">
        <f>IFERROR(VLOOKUP(B194,'Conditions Treated'!A:B,2,FALSE),"")</f>
        <v>HER2-positive breast cancer, HER2-positive colorectal cancer</v>
      </c>
    </row>
    <row r="195">
      <c r="A195" s="4" t="s">
        <v>6</v>
      </c>
      <c r="B195" s="5" t="s">
        <v>334</v>
      </c>
      <c r="C195" s="6" t="str">
        <f>IFERROR(VLOOKUP(B195,Rankings!A:B,2,FALSE),"")</f>
        <v>HIGHLY LIKELY</v>
      </c>
      <c r="D195" s="8" t="s">
        <v>335</v>
      </c>
      <c r="E195" s="7" t="str">
        <f>IFERROR(VLOOKUP(B195,'Conditions Treated'!A:B,2,FALSE),"")</f>
        <v>HER2-positive metastatic breast cancer, HER2-positive early breast cancer</v>
      </c>
    </row>
    <row r="196">
      <c r="A196" s="4" t="s">
        <v>6</v>
      </c>
      <c r="B196" s="5" t="s">
        <v>486</v>
      </c>
      <c r="C196" s="6" t="str">
        <f>IFERROR(VLOOKUP(B196,Rankings!A:B,2,FALSE),"")</f>
        <v>HIGHLY LIKELY</v>
      </c>
      <c r="D196" s="8" t="s">
        <v>487</v>
      </c>
      <c r="E196" s="7" t="str">
        <f>IFERROR(VLOOKUP(B196,'Conditions Treated'!A:B,2,FALSE),"")</f>
        <v>HER2-positive metastatic breast cancer, HER2-positive locally advanced, inflammatory, or early stage breast cancer</v>
      </c>
    </row>
    <row r="197">
      <c r="A197" s="4" t="s">
        <v>6</v>
      </c>
      <c r="B197" s="5" t="s">
        <v>544</v>
      </c>
      <c r="C197" s="6" t="str">
        <f>IFERROR(VLOOKUP(B197,Rankings!A:B,2,FALSE),"")</f>
        <v>HIGHLY LIKELY</v>
      </c>
      <c r="D197" s="8" t="s">
        <v>545</v>
      </c>
      <c r="E197" s="7" t="str">
        <f>IFERROR(VLOOKUP(B197,'Conditions Treated'!A:B,2,FALSE),"")</f>
        <v>Hereditary angioedema</v>
      </c>
    </row>
    <row r="198">
      <c r="A198" s="4" t="s">
        <v>6</v>
      </c>
      <c r="B198" s="5" t="s">
        <v>605</v>
      </c>
      <c r="C198" s="6" t="str">
        <f>IFERROR(VLOOKUP(B198,Rankings!A:B,2,FALSE),"")</f>
        <v>HIGHLY LIKELY</v>
      </c>
      <c r="D198" s="8" t="s">
        <v>606</v>
      </c>
      <c r="E198" s="7" t="str">
        <f>IFERROR(VLOOKUP(B198,'Conditions Treated'!A:B,2,FALSE),"")</f>
        <v>Hereditary angioedema</v>
      </c>
    </row>
    <row r="199">
      <c r="A199" s="4" t="s">
        <v>6</v>
      </c>
      <c r="B199" s="5" t="s">
        <v>90</v>
      </c>
      <c r="C199" s="6" t="str">
        <f>IFERROR(VLOOKUP(B199,Rankings!A:B,2,FALSE),"")</f>
        <v>HIGHLY LIKELY</v>
      </c>
      <c r="D199" s="8" t="s">
        <v>91</v>
      </c>
      <c r="E199" s="7" t="str">
        <f>IFERROR(VLOOKUP(B199,'Conditions Treated'!A:B,2,FALSE),"")</f>
        <v>Hereditary Angioedema</v>
      </c>
    </row>
    <row r="200">
      <c r="A200" s="4" t="s">
        <v>6</v>
      </c>
      <c r="B200" s="5" t="s">
        <v>125</v>
      </c>
      <c r="C200" s="6" t="str">
        <f>IFERROR(VLOOKUP(B200,Rankings!A:B,2,FALSE),"")</f>
        <v>HIGHLY LIKELY</v>
      </c>
      <c r="D200" s="8" t="s">
        <v>126</v>
      </c>
      <c r="E200" s="7" t="str">
        <f>IFERROR(VLOOKUP(B200,'Conditions Treated'!A:B,2,FALSE),"")</f>
        <v>Hereditary Angioedema</v>
      </c>
    </row>
    <row r="201">
      <c r="A201" s="4" t="s">
        <v>6</v>
      </c>
      <c r="B201" s="5" t="s">
        <v>220</v>
      </c>
      <c r="C201" s="6" t="str">
        <f>IFERROR(VLOOKUP(B201,Rankings!A:B,2,FALSE),"")</f>
        <v>HIGHLY LIKELY</v>
      </c>
      <c r="D201" s="8" t="s">
        <v>221</v>
      </c>
      <c r="E201" s="7" t="str">
        <f>IFERROR(VLOOKUP(B201,'Conditions Treated'!A:B,2,FALSE),"")</f>
        <v>Hereditary angioedema</v>
      </c>
    </row>
    <row r="202">
      <c r="A202" s="4" t="s">
        <v>6</v>
      </c>
      <c r="B202" s="5" t="s">
        <v>271</v>
      </c>
      <c r="C202" s="6" t="str">
        <f>IFERROR(VLOOKUP(B202,Rankings!A:B,2,FALSE),"")</f>
        <v>HIGHLY LIKELY</v>
      </c>
      <c r="D202" s="8" t="s">
        <v>272</v>
      </c>
      <c r="E202" s="7" t="str">
        <f>IFERROR(VLOOKUP(B202,'Conditions Treated'!A:B,2,FALSE),"")</f>
        <v>Hereditary Angioedema</v>
      </c>
    </row>
    <row r="203">
      <c r="A203" s="4" t="s">
        <v>6</v>
      </c>
      <c r="B203" s="5" t="s">
        <v>470</v>
      </c>
      <c r="C203" s="6" t="str">
        <f>IFERROR(VLOOKUP(B203,Rankings!A:B,2,FALSE),"")</f>
        <v>HIGHLY LIKELY</v>
      </c>
      <c r="D203" s="8" t="s">
        <v>471</v>
      </c>
      <c r="E203" s="7" t="str">
        <f>IFERROR(VLOOKUP(B203,'Conditions Treated'!A:B,2,FALSE),"")</f>
        <v>Hereditary angioedema</v>
      </c>
    </row>
    <row r="204">
      <c r="A204" s="4" t="s">
        <v>6</v>
      </c>
      <c r="B204" s="5" t="s">
        <v>127</v>
      </c>
      <c r="C204" s="6" t="str">
        <f>IFERROR(VLOOKUP(B204,Rankings!A:B,2,FALSE),"")</f>
        <v>HIGHLY LIKELY</v>
      </c>
      <c r="D204" s="8" t="s">
        <v>128</v>
      </c>
      <c r="E204" s="7" t="str">
        <f>IFERROR(VLOOKUP(B204,'Conditions Treated'!A:B,2,FALSE),"")</f>
        <v>Hereditary Factor X deficiency</v>
      </c>
    </row>
    <row r="205">
      <c r="A205" s="4" t="s">
        <v>6</v>
      </c>
      <c r="B205" s="5" t="s">
        <v>418</v>
      </c>
      <c r="C205" s="6" t="str">
        <f>IFERROR(VLOOKUP(B205,Rankings!A:B,2,FALSE),"")</f>
        <v>HIGHLY LIKELY</v>
      </c>
      <c r="D205" s="8" t="s">
        <v>419</v>
      </c>
      <c r="E205" s="7" t="str">
        <f>IFERROR(VLOOKUP(B205,'Conditions Treated'!A:B,2,FALSE),"")</f>
        <v>Hereditary tyrosinemia type 1</v>
      </c>
    </row>
    <row r="206">
      <c r="A206" s="4" t="s">
        <v>751</v>
      </c>
      <c r="B206" s="5" t="s">
        <v>784</v>
      </c>
      <c r="C206" s="6" t="str">
        <f>IFERROR(VLOOKUP(B206,Rankings!A:B,2,FALSE),"")</f>
        <v>LIKELY</v>
      </c>
      <c r="D206" s="8" t="s">
        <v>787</v>
      </c>
      <c r="E206" s="7" t="str">
        <f>IFERROR(VLOOKUP(B206,'Conditions Treated'!A:B,2,FALSE),"")</f>
        <v>Herpes zoster</v>
      </c>
    </row>
    <row r="207">
      <c r="A207" s="4" t="s">
        <v>6</v>
      </c>
      <c r="B207" s="5" t="s">
        <v>650</v>
      </c>
      <c r="C207" s="6" t="str">
        <f>IFERROR(VLOOKUP(B207,Rankings!A:B,2,FALSE),"")</f>
        <v>HIGHLY LIKELY</v>
      </c>
      <c r="D207" s="8" t="s">
        <v>651</v>
      </c>
      <c r="E207" s="7" t="str">
        <f>IFERROR(VLOOKUP(B207,'Conditions Treated'!A:B,2,FALSE),"")</f>
        <v>HIV-1 infection</v>
      </c>
    </row>
    <row r="208">
      <c r="A208" s="4" t="s">
        <v>751</v>
      </c>
      <c r="B208" s="5" t="s">
        <v>734</v>
      </c>
      <c r="C208" s="6" t="str">
        <f>IFERROR(VLOOKUP(B208,Rankings!A:B,2,FALSE),"")</f>
        <v>HIGHLY LIKELY</v>
      </c>
      <c r="D208" s="8" t="s">
        <v>735</v>
      </c>
      <c r="E208" s="7" t="str">
        <f>IFERROR(VLOOKUP(B208,'Conditions Treated'!A:B,2,FALSE),"")</f>
        <v>HIV-1 infection</v>
      </c>
    </row>
    <row r="209">
      <c r="A209" s="4" t="s">
        <v>751</v>
      </c>
      <c r="B209" s="5" t="s">
        <v>769</v>
      </c>
      <c r="C209" s="6" t="str">
        <f>IFERROR(VLOOKUP(B209,Rankings!A:B,2,FALSE),"")</f>
        <v>HIGHLY LIKELY</v>
      </c>
      <c r="D209" s="8" t="s">
        <v>252</v>
      </c>
      <c r="E209" s="7" t="str">
        <f>IFERROR(VLOOKUP(B209,'Conditions Treated'!A:B,2,FALSE),"")</f>
        <v>HIV-1 infection</v>
      </c>
    </row>
    <row r="210">
      <c r="A210" s="4" t="s">
        <v>802</v>
      </c>
      <c r="B210" s="10" t="s">
        <v>928</v>
      </c>
      <c r="C210" s="6" t="str">
        <f>IFERROR(VLOOKUP(B210,Rankings!A:B,2,FALSE),"")</f>
        <v>HIGHLY LIKELY</v>
      </c>
      <c r="D210" s="10" t="s">
        <v>929</v>
      </c>
      <c r="E210" s="7" t="str">
        <f>IFERROR(VLOOKUP(B210,'Conditions Treated'!A:B,2,FALSE),"")</f>
        <v>HIV-1 infection</v>
      </c>
    </row>
    <row r="211">
      <c r="A211" s="4" t="s">
        <v>6</v>
      </c>
      <c r="B211" s="5" t="s">
        <v>546</v>
      </c>
      <c r="C211" s="6" t="str">
        <f>IFERROR(VLOOKUP(B211,Rankings!A:B,2,FALSE),"")</f>
        <v>HIGHLY LIKELY</v>
      </c>
      <c r="D211" s="8" t="s">
        <v>547</v>
      </c>
      <c r="E211" s="7" t="str">
        <f>IFERROR(VLOOKUP(B211,'Conditions Treated'!A:B,2,FALSE),"")</f>
        <v>HIV-1 infection</v>
      </c>
    </row>
    <row r="212">
      <c r="A212" s="4" t="s">
        <v>802</v>
      </c>
      <c r="B212" s="10" t="s">
        <v>1059</v>
      </c>
      <c r="C212" s="6" t="str">
        <f>IFERROR(VLOOKUP(B212,Rankings!A:B,2,FALSE),"")</f>
        <v>HIGHLY LIKELY</v>
      </c>
      <c r="D212" s="10" t="s">
        <v>1060</v>
      </c>
      <c r="E212" s="7" t="str">
        <f>IFERROR(VLOOKUP(B212,'Conditions Treated'!A:B,2,FALSE),"")</f>
        <v>HIV-1 infection</v>
      </c>
    </row>
    <row r="213">
      <c r="A213" s="4" t="s">
        <v>6</v>
      </c>
      <c r="B213" s="5" t="s">
        <v>595</v>
      </c>
      <c r="C213" s="6" t="str">
        <f>IFERROR(VLOOKUP(B213,Rankings!A:B,2,FALSE),"")</f>
        <v>HIGHLY LIKELY</v>
      </c>
      <c r="D213" s="8" t="s">
        <v>596</v>
      </c>
      <c r="E213" s="7" t="str">
        <f>IFERROR(VLOOKUP(B213,'Conditions Treated'!A:B,2,FALSE),"")</f>
        <v>HIV-1 infection</v>
      </c>
    </row>
    <row r="214">
      <c r="A214" s="4" t="s">
        <v>751</v>
      </c>
      <c r="B214" s="5" t="s">
        <v>795</v>
      </c>
      <c r="C214" s="6" t="str">
        <f>IFERROR(VLOOKUP(B214,Rankings!A:B,2,FALSE),"")</f>
        <v>HIGHLY LIKELY</v>
      </c>
      <c r="D214" s="8" t="s">
        <v>796</v>
      </c>
      <c r="E214" s="7" t="str">
        <f>IFERROR(VLOOKUP(B214,'Conditions Treated'!A:B,2,FALSE),"")</f>
        <v>HIV-1 infection</v>
      </c>
    </row>
    <row r="215">
      <c r="A215" s="4" t="s">
        <v>6</v>
      </c>
      <c r="B215" s="5" t="s">
        <v>293</v>
      </c>
      <c r="C215" s="6" t="str">
        <f>IFERROR(VLOOKUP(B215,Rankings!A:B,2,FALSE),"")</f>
        <v>HIGHLY LIKELY</v>
      </c>
      <c r="D215" s="8" t="s">
        <v>294</v>
      </c>
      <c r="E215" s="7" t="str">
        <f>IFERROR(VLOOKUP(B215,'Conditions Treated'!A:B,2,FALSE),"")</f>
        <v>Hormone receptor (HR)-positive, human epidermal growth factor receptor 2 (HER2)-negative advanced or metastatic breast cancer</v>
      </c>
    </row>
    <row r="216">
      <c r="A216" s="4" t="s">
        <v>6</v>
      </c>
      <c r="B216" s="5" t="s">
        <v>348</v>
      </c>
      <c r="C216" s="6" t="str">
        <f>IFERROR(VLOOKUP(B216,Rankings!A:B,2,FALSE),"")</f>
        <v>HIGHLY LIKELY</v>
      </c>
      <c r="D216" s="8" t="s">
        <v>349</v>
      </c>
      <c r="E216" s="7" t="str">
        <f>IFERROR(VLOOKUP(B216,'Conditions Treated'!A:B,2,FALSE),"")</f>
        <v>Hormone receptor (HR)-positive, human epidermal growth factor receptor 2 (HER2)-negative advanced or metastatic breast cancer</v>
      </c>
    </row>
    <row r="217">
      <c r="A217" s="4" t="s">
        <v>6</v>
      </c>
      <c r="B217" s="5" t="s">
        <v>350</v>
      </c>
      <c r="C217" s="6" t="str">
        <f>IFERROR(VLOOKUP(B217,Rankings!A:B,2,FALSE),"")</f>
        <v>HIGHLY LIKELY</v>
      </c>
      <c r="D217" s="8" t="s">
        <v>349</v>
      </c>
      <c r="E217" s="7" t="str">
        <f>IFERROR(VLOOKUP(B217,'Conditions Treated'!A:B,2,FALSE),"")</f>
        <v>Hormone receptor (HR)-positive, human epidermal growth factor receptor 2 (HER2)-negative advanced or metastatic breast cancer</v>
      </c>
    </row>
    <row r="218">
      <c r="A218" s="4" t="s">
        <v>6</v>
      </c>
      <c r="B218" s="5" t="s">
        <v>490</v>
      </c>
      <c r="C218" s="6" t="str">
        <f>IFERROR(VLOOKUP(B218,Rankings!A:B,2,FALSE),"")</f>
        <v>HIGHLY LIKELY</v>
      </c>
      <c r="D218" s="8" t="s">
        <v>491</v>
      </c>
      <c r="E218" s="7" t="str">
        <f>IFERROR(VLOOKUP(B218,'Conditions Treated'!A:B,2,FALSE),"")</f>
        <v>Hormone receptor (HR)-positive, human epidermal growth factor receptor 2 (HER2)-negative, PIK3CA-mutated, advanced or metastatic breast cancer</v>
      </c>
    </row>
    <row r="219">
      <c r="A219" s="4" t="s">
        <v>802</v>
      </c>
      <c r="B219" s="10" t="s">
        <v>26</v>
      </c>
      <c r="C219" s="6" t="str">
        <f>IFERROR(VLOOKUP(B219,Rankings!A:B,2,FALSE),"")</f>
        <v>HIGHLY LIKELY</v>
      </c>
      <c r="D219" s="10" t="s">
        <v>28</v>
      </c>
      <c r="E219" s="7" t="str">
        <f>IFERROR(VLOOKUP(B219,'Conditions Treated'!A:B,2,FALSE),"")</f>
        <v>Hormone Receptor-Positive, HER2-Negative Breast Cancer, Neuroendocrine Tumors (NET), Renal Cell Carcinoma (RCC), Tuberous Sclerosis Complex (TSC)-Associated Renal Angiomyolipoma, Tuberous Sclerosis Complex (TSC)-Associated Subependymal Giant Cell Astrocytoma (SEGA), Tuberous Sclerosis Complex (TSC)-Associated Partial-Onset Seizures</v>
      </c>
    </row>
    <row r="220">
      <c r="A220" s="4" t="s">
        <v>802</v>
      </c>
      <c r="B220" s="10" t="s">
        <v>822</v>
      </c>
      <c r="C220" s="6" t="str">
        <f>IFERROR(VLOOKUP(B220,Rankings!A:B,2,FALSE),"")</f>
        <v>HIGHLY LIKELY</v>
      </c>
      <c r="D220" s="10" t="s">
        <v>28</v>
      </c>
      <c r="E220" s="7" t="str">
        <f>IFERROR(VLOOKUP(B220,'Conditions Treated'!A:B,2,FALSE),"")</f>
        <v>Hormone Receptor-Positive, HER2-Negative Breast Cancer, Tuberous Sclerosis Complex (TSC)-Associated Subependymal Giant Cell Astrocytoma (SEGA), Tuberous Sclerosis Complex (TSC)-Associated Partial-Onset Seizures</v>
      </c>
    </row>
    <row r="221">
      <c r="A221" s="4" t="s">
        <v>6</v>
      </c>
      <c r="B221" s="5" t="s">
        <v>521</v>
      </c>
      <c r="C221" s="6" t="str">
        <f>IFERROR(VLOOKUP(B221,Rankings!A:B,2,FALSE),"")</f>
        <v>UNLIKELY</v>
      </c>
      <c r="D221" s="8" t="s">
        <v>523</v>
      </c>
      <c r="E221" s="7" t="str">
        <f>IFERROR(VLOOKUP(B221,'Conditions Treated'!A:B,2,FALSE),"")</f>
        <v>Hospital-acquired bacterial pneumonia, Complicated urinary tract infections, Complicated intra-abdominal infections</v>
      </c>
    </row>
    <row r="222">
      <c r="A222" s="4" t="s">
        <v>6</v>
      </c>
      <c r="B222" s="5" t="s">
        <v>166</v>
      </c>
      <c r="C222" s="6" t="str">
        <f>IFERROR(VLOOKUP(B222,Rankings!A:B,2,FALSE),"")</f>
        <v>HIGHLY LIKELY</v>
      </c>
      <c r="D222" s="8" t="s">
        <v>167</v>
      </c>
      <c r="E222" s="7" t="str">
        <f>IFERROR(VLOOKUP(B222,'Conditions Treated'!A:B,2,FALSE),"")</f>
        <v>Hunter syndrome</v>
      </c>
    </row>
    <row r="223">
      <c r="A223" s="4" t="s">
        <v>6</v>
      </c>
      <c r="B223" s="5" t="s">
        <v>36</v>
      </c>
      <c r="C223" s="6" t="str">
        <f>IFERROR(VLOOKUP(B223,Rankings!A:B,2,FALSE),"")</f>
        <v>HIGHLY LIKELY</v>
      </c>
      <c r="D223" s="8" t="s">
        <v>37</v>
      </c>
      <c r="E223" s="7" t="str">
        <f>IFERROR(VLOOKUP(B223,'Conditions Treated'!A:B,2,FALSE),"")</f>
        <v>Hurler and Hurler-Scheie forms of Mucopolysaccharidosis I, Scheie form of MPS I with moderate to severe symptoms</v>
      </c>
    </row>
    <row r="224">
      <c r="A224" s="4" t="s">
        <v>802</v>
      </c>
      <c r="B224" s="10" t="s">
        <v>1072</v>
      </c>
      <c r="C224" s="6" t="str">
        <f>IFERROR(VLOOKUP(B224,Rankings!A:B,2,FALSE),"")</f>
        <v>HIGHLY LIKELY</v>
      </c>
      <c r="D224" s="10" t="s">
        <v>1073</v>
      </c>
      <c r="E224" s="7" t="str">
        <f>IFERROR(VLOOKUP(B224,'Conditions Treated'!A:B,2,FALSE),"")</f>
        <v>Hyperkalemia</v>
      </c>
    </row>
    <row r="225">
      <c r="A225" s="4" t="s">
        <v>6</v>
      </c>
      <c r="B225" s="5" t="s">
        <v>361</v>
      </c>
      <c r="C225" s="6" t="str">
        <f>IFERROR(VLOOKUP(B225,Rankings!A:B,2,FALSE),"")</f>
        <v>HIGHLY LIKELY</v>
      </c>
      <c r="D225" s="8" t="s">
        <v>362</v>
      </c>
      <c r="E225" s="7" t="str">
        <f>IFERROR(VLOOKUP(B225,'Conditions Treated'!A:B,2,FALSE),"")</f>
        <v>Hyperphenylalaninemia due to tetrahydrobiopterin-responsive Phenylketonuria</v>
      </c>
    </row>
    <row r="226">
      <c r="A226" s="4" t="s">
        <v>802</v>
      </c>
      <c r="B226" s="10" t="s">
        <v>1006</v>
      </c>
      <c r="C226" s="6" t="str">
        <f>IFERROR(VLOOKUP(B226,Rankings!A:B,2,FALSE),"")</f>
        <v>LIKELY</v>
      </c>
      <c r="D226" s="10" t="s">
        <v>1008</v>
      </c>
      <c r="E226" s="7" t="str">
        <f>IFERROR(VLOOKUP(B226,'Conditions Treated'!A:B,2,FALSE),"")</f>
        <v>Hyperprolactinemia-Associated Dysfunctions, Acromegaly, Parkinson’s Disease</v>
      </c>
    </row>
    <row r="227">
      <c r="A227" s="4" t="s">
        <v>802</v>
      </c>
      <c r="B227" s="10" t="s">
        <v>1076</v>
      </c>
      <c r="C227" s="6" t="str">
        <f>IFERROR(VLOOKUP(B227,Rankings!A:B,2,FALSE),"")</f>
        <v>LIKELY</v>
      </c>
      <c r="D227" s="10" t="s">
        <v>1077</v>
      </c>
      <c r="E227" s="7" t="str">
        <f>IFERROR(VLOOKUP(B227,'Conditions Treated'!A:B,2,FALSE),"")</f>
        <v>Hypertension</v>
      </c>
    </row>
    <row r="228">
      <c r="A228" s="4" t="s">
        <v>802</v>
      </c>
      <c r="B228" s="10" t="s">
        <v>1086</v>
      </c>
      <c r="C228" s="6" t="str">
        <f>IFERROR(VLOOKUP(B228,Rankings!A:B,2,FALSE),"")</f>
        <v>LIKELY</v>
      </c>
      <c r="D228" s="10" t="s">
        <v>1087</v>
      </c>
      <c r="E228" s="7" t="str">
        <f>IFERROR(VLOOKUP(B228,'Conditions Treated'!A:B,2,FALSE),"")</f>
        <v>Hypertension</v>
      </c>
    </row>
    <row r="229">
      <c r="A229" s="4" t="s">
        <v>802</v>
      </c>
      <c r="B229" s="10" t="s">
        <v>1088</v>
      </c>
      <c r="C229" s="6" t="str">
        <f>IFERROR(VLOOKUP(B229,Rankings!A:B,2,FALSE),"")</f>
        <v>LIKELY</v>
      </c>
      <c r="D229" s="10" t="s">
        <v>1087</v>
      </c>
      <c r="E229" s="7" t="str">
        <f>IFERROR(VLOOKUP(B229,'Conditions Treated'!A:B,2,FALSE),"")</f>
        <v>Hypertension</v>
      </c>
    </row>
    <row r="230">
      <c r="A230" s="4" t="s">
        <v>802</v>
      </c>
      <c r="B230" s="10" t="s">
        <v>1105</v>
      </c>
      <c r="C230" s="6" t="str">
        <f>IFERROR(VLOOKUP(B230,Rankings!A:B,2,FALSE),"")</f>
        <v>LIKELY</v>
      </c>
      <c r="D230" s="10" t="s">
        <v>1106</v>
      </c>
      <c r="E230" s="7" t="str">
        <f>IFERROR(VLOOKUP(B230,'Conditions Treated'!A:B,2,FALSE),"")</f>
        <v>Hypertension, Heart Failure, Asymptomatic Left Ventricular Dysfunction</v>
      </c>
    </row>
    <row r="231">
      <c r="A231" s="4" t="s">
        <v>6</v>
      </c>
      <c r="B231" s="5" t="s">
        <v>583</v>
      </c>
      <c r="C231" s="6" t="str">
        <f>IFERROR(VLOOKUP(B231,Rankings!A:B,2,FALSE),"")</f>
        <v>HIGHLY LIKELY</v>
      </c>
      <c r="D231" s="8" t="s">
        <v>584</v>
      </c>
      <c r="E231" s="7" t="str">
        <f>IFERROR(VLOOKUP(B231,'Conditions Treated'!A:B,2,FALSE),"")</f>
        <v>Hypophosphatasia</v>
      </c>
    </row>
    <row r="232">
      <c r="A232" s="4" t="s">
        <v>802</v>
      </c>
      <c r="B232" s="10" t="s">
        <v>1097</v>
      </c>
      <c r="C232" s="6" t="str">
        <f>IFERROR(VLOOKUP(B232,Rankings!A:B,2,FALSE),"")</f>
        <v>HIGHLY LIKELY</v>
      </c>
      <c r="D232" s="10" t="s">
        <v>1098</v>
      </c>
      <c r="E232" s="7" t="str">
        <f>IFERROR(VLOOKUP(B232,'Conditions Treated'!A:B,2,FALSE),"")</f>
        <v>Hypothyroidism, Pituitary Thyrotropin Suppression</v>
      </c>
    </row>
    <row r="233">
      <c r="A233" s="4" t="s">
        <v>6</v>
      </c>
      <c r="B233" s="5" t="s">
        <v>34</v>
      </c>
      <c r="C233" s="6" t="str">
        <f>IFERROR(VLOOKUP(B233,Rankings!A:B,2,FALSE),"")</f>
        <v>LIKELY</v>
      </c>
      <c r="D233" s="8" t="s">
        <v>35</v>
      </c>
      <c r="E233" s="7" t="str">
        <f>IFERROR(VLOOKUP(B233,'Conditions Treated'!A:B,2,FALSE),"")</f>
        <v>Hypovolemic shock, Severe hypoalbuminemia, Hemodialysis, Cardiopulmonary bypass procedures</v>
      </c>
    </row>
    <row r="234">
      <c r="A234" s="4" t="s">
        <v>6</v>
      </c>
      <c r="B234" s="5" t="s">
        <v>199</v>
      </c>
      <c r="C234" s="6" t="str">
        <f>IFERROR(VLOOKUP(B234,Rankings!A:B,2,FALSE),"")</f>
        <v>HIGHLY LIKELY</v>
      </c>
      <c r="D234" s="8" t="s">
        <v>201</v>
      </c>
      <c r="E234" s="7" t="str">
        <f>IFERROR(VLOOKUP(B234,'Conditions Treated'!A:B,2,FALSE),"")</f>
        <v>Idiopathic pulmonary fibrosis</v>
      </c>
    </row>
    <row r="235">
      <c r="A235" s="4" t="s">
        <v>6</v>
      </c>
      <c r="B235" s="5" t="s">
        <v>446</v>
      </c>
      <c r="C235" s="6" t="str">
        <f>IFERROR(VLOOKUP(B235,Rankings!A:B,2,FALSE),"")</f>
        <v>HIGHLY LIKELY</v>
      </c>
      <c r="D235" s="8" t="s">
        <v>447</v>
      </c>
      <c r="E235" s="7" t="str">
        <f>IFERROR(VLOOKUP(B235,'Conditions Treated'!A:B,2,FALSE),"")</f>
        <v>Idiopathic pulmonary fibrosis, Chronic fibrosing interstitial lung diseases, Systemic sclerosis-associated interstitial lung disease</v>
      </c>
    </row>
    <row r="236">
      <c r="A236" s="4" t="s">
        <v>6</v>
      </c>
      <c r="B236" s="5" t="s">
        <v>482</v>
      </c>
      <c r="C236" s="6" t="str">
        <f>IFERROR(VLOOKUP(B236,Rankings!A:B,2,FALSE),"")</f>
        <v>HIGHLY LIKELY</v>
      </c>
      <c r="D236" s="8" t="s">
        <v>483</v>
      </c>
      <c r="E236" s="7" t="str">
        <f>IFERROR(VLOOKUP(B236,'Conditions Treated'!A:B,2,FALSE),"")</f>
        <v>Immune Thrombocytopenia, Chronic inflammatory demyelinating polyneuropathy</v>
      </c>
    </row>
    <row r="237">
      <c r="A237" s="4" t="s">
        <v>6</v>
      </c>
      <c r="B237" s="5" t="s">
        <v>428</v>
      </c>
      <c r="C237" s="6" t="str">
        <f>IFERROR(VLOOKUP(B237,Rankings!A:B,2,FALSE),"")</f>
        <v>HIGHLY LIKELY</v>
      </c>
      <c r="D237" s="8" t="s">
        <v>429</v>
      </c>
      <c r="E237" s="7" t="str">
        <f>IFERROR(VLOOKUP(B237,'Conditions Treated'!A:B,2,FALSE),"")</f>
        <v>Immune thrombocytopenia, Hematopoietic Syndrome of Acute Radiation Syndrome</v>
      </c>
    </row>
    <row r="238">
      <c r="A238" s="4" t="s">
        <v>802</v>
      </c>
      <c r="B238" s="10" t="s">
        <v>907</v>
      </c>
      <c r="C238" s="6" t="str">
        <f>IFERROR(VLOOKUP(B238,Rankings!A:B,2,FALSE),"")</f>
        <v>HIGHLY LIKELY</v>
      </c>
      <c r="D238" s="10" t="s">
        <v>908</v>
      </c>
      <c r="E238" s="7" t="str">
        <f>IFERROR(VLOOKUP(B238,'Conditions Treated'!A:B,2,FALSE),"")</f>
        <v>Induction of Ovulation and Pregnancy in Anovulatory Infertile Women, Pregnancy in Normal Ovulatory Women, Induction of Spermatogenesis in Men</v>
      </c>
    </row>
    <row r="239">
      <c r="A239" s="4" t="s">
        <v>802</v>
      </c>
      <c r="B239" s="10" t="s">
        <v>919</v>
      </c>
      <c r="C239" s="6" t="str">
        <f>IFERROR(VLOOKUP(B239,Rankings!A:B,2,FALSE),"")</f>
        <v>HIGHLY LIKELY</v>
      </c>
      <c r="D239" s="10" t="s">
        <v>920</v>
      </c>
      <c r="E239" s="7" t="str">
        <f>IFERROR(VLOOKUP(B239,'Conditions Treated'!A:B,2,FALSE),"")</f>
        <v>Induction of ovulation and pregnancy, Development of multiple follicles</v>
      </c>
    </row>
    <row r="240">
      <c r="A240" s="4" t="s">
        <v>802</v>
      </c>
      <c r="B240" s="10" t="s">
        <v>921</v>
      </c>
      <c r="C240" s="6" t="str">
        <f>IFERROR(VLOOKUP(B240,Rankings!A:B,2,FALSE),"")</f>
        <v>HIGHLY LIKELY</v>
      </c>
      <c r="D240" s="10" t="s">
        <v>920</v>
      </c>
      <c r="E240" s="7" t="str">
        <f>IFERROR(VLOOKUP(B240,'Conditions Treated'!A:B,2,FALSE),"")</f>
        <v>Induction of ovulation and pregnancy, Development of multiple follicles</v>
      </c>
    </row>
    <row r="241">
      <c r="A241" s="4" t="s">
        <v>802</v>
      </c>
      <c r="B241" s="10" t="s">
        <v>922</v>
      </c>
      <c r="C241" s="6" t="str">
        <f>IFERROR(VLOOKUP(B241,Rankings!A:B,2,FALSE),"")</f>
        <v>HIGHLY LIKELY</v>
      </c>
      <c r="D241" s="10" t="s">
        <v>923</v>
      </c>
      <c r="E241" s="7" t="str">
        <f>IFERROR(VLOOKUP(B241,'Conditions Treated'!A:B,2,FALSE),"")</f>
        <v>Induction of ovulation and pregnancy, Development of multiple follicles</v>
      </c>
    </row>
    <row r="242">
      <c r="A242" s="4" t="s">
        <v>802</v>
      </c>
      <c r="B242" s="10" t="s">
        <v>960</v>
      </c>
      <c r="C242" s="6" t="str">
        <f>IFERROR(VLOOKUP(B242,Rankings!A:B,2,FALSE),"")</f>
        <v>HIGHLY LIKELY</v>
      </c>
      <c r="D242" s="10" t="s">
        <v>961</v>
      </c>
      <c r="E242" s="7" t="str">
        <f>IFERROR(VLOOKUP(B242,'Conditions Treated'!A:B,2,FALSE),"")</f>
        <v>Inoperable, functional or nonfunctional, adrenal cortical carcinoma</v>
      </c>
    </row>
    <row r="243">
      <c r="A243" s="4" t="s">
        <v>802</v>
      </c>
      <c r="B243" s="10" t="s">
        <v>955</v>
      </c>
      <c r="C243" s="6" t="str">
        <f>IFERROR(VLOOKUP(B243,Rankings!A:B,2,FALSE),"")</f>
        <v>LIKELY</v>
      </c>
      <c r="D243" s="10" t="s">
        <v>956</v>
      </c>
      <c r="E243" s="7" t="str">
        <f>IFERROR(VLOOKUP(B243,'Conditions Treated'!A:B,2,FALSE),"")</f>
        <v>Insomnia</v>
      </c>
    </row>
    <row r="244">
      <c r="A244" s="4" t="s">
        <v>6</v>
      </c>
      <c r="B244" s="5" t="s">
        <v>323</v>
      </c>
      <c r="C244" s="6" t="str">
        <f>IFERROR(VLOOKUP(B244,Rankings!A:B,2,FALSE),"")</f>
        <v>HIGHLY LIKELY</v>
      </c>
      <c r="D244" s="8" t="s">
        <v>324</v>
      </c>
      <c r="E244" s="7" t="str">
        <f>IFERROR(VLOOKUP(B244,'Conditions Treated'!A:B,2,FALSE),"")</f>
        <v>Intermediate-2 or high-risk primary or secondary myelofibrosis</v>
      </c>
    </row>
    <row r="245">
      <c r="A245" s="4" t="s">
        <v>802</v>
      </c>
      <c r="B245" s="10" t="s">
        <v>985</v>
      </c>
      <c r="C245" s="6" t="str">
        <f>IFERROR(VLOOKUP(B245,Rankings!A:B,2,FALSE),"")</f>
        <v>HIGHLY LIKELY</v>
      </c>
      <c r="D245" s="10" t="s">
        <v>987</v>
      </c>
      <c r="E245" s="7" t="str">
        <f>IFERROR(VLOOKUP(B245,'Conditions Treated'!A:B,2,FALSE),"")</f>
        <v>Invasive aspergillosis, Prophylaxis of invasive Aspergillus and Candida infections, Oropharyngeal candidiasis</v>
      </c>
    </row>
    <row r="246">
      <c r="A246" s="4" t="s">
        <v>802</v>
      </c>
      <c r="B246" s="10" t="s">
        <v>883</v>
      </c>
      <c r="C246" s="6" t="str">
        <f>IFERROR(VLOOKUP(B246,Rankings!A:B,2,FALSE),"")</f>
        <v>UNLIKELY</v>
      </c>
      <c r="D246" s="10" t="s">
        <v>884</v>
      </c>
      <c r="E246" s="7" t="str">
        <f>IFERROR(VLOOKUP(B246,'Conditions Treated'!A:B,2,FALSE),"")</f>
        <v>Irritable bowel syndrome, Acute enterocolitis, Duodenal ulcer</v>
      </c>
    </row>
    <row r="247">
      <c r="A247" s="4" t="s">
        <v>6</v>
      </c>
      <c r="B247" s="5" t="s">
        <v>488</v>
      </c>
      <c r="C247" s="6" t="str">
        <f>IFERROR(VLOOKUP(B247,Rankings!A:B,2,FALSE),"")</f>
        <v>UNLIKELY</v>
      </c>
      <c r="D247" s="8" t="s">
        <v>489</v>
      </c>
      <c r="E247" s="7" t="str">
        <f>IFERROR(VLOOKUP(B247,'Conditions Treated'!A:B,2,FALSE),"")</f>
        <v>Irritable bowel syndrome, Acute enterocolitis, Duodenal ulcer</v>
      </c>
    </row>
    <row r="248">
      <c r="A248" s="4" t="s">
        <v>802</v>
      </c>
      <c r="B248" s="10" t="s">
        <v>1099</v>
      </c>
      <c r="C248" s="6" t="str">
        <f>IFERROR(VLOOKUP(B248,Rankings!A:B,2,FALSE),"")</f>
        <v>UNLIKELY</v>
      </c>
      <c r="D248" s="10" t="s">
        <v>1101</v>
      </c>
      <c r="E248" s="7" t="str">
        <f>IFERROR(VLOOKUP(B248,'Conditions Treated'!A:B,2,FALSE),"")</f>
        <v>Irritative voiding symptoms</v>
      </c>
    </row>
    <row r="249">
      <c r="A249" s="4" t="s">
        <v>6</v>
      </c>
      <c r="B249" s="5" t="s">
        <v>377</v>
      </c>
      <c r="C249" s="6" t="str">
        <f>IFERROR(VLOOKUP(B249,Rankings!A:B,2,FALSE),"")</f>
        <v>HIGHLY LIKELY</v>
      </c>
      <c r="D249" s="8" t="s">
        <v>378</v>
      </c>
      <c r="E249" s="7" t="str">
        <f>IFERROR(VLOOKUP(B249,'Conditions Treated'!A:B,2,FALSE),"")</f>
        <v>KRAS G12C-mutated locally advanced or metastatic non-small cell lung cancer</v>
      </c>
    </row>
    <row r="250">
      <c r="A250" s="4" t="s">
        <v>6</v>
      </c>
      <c r="B250" s="5" t="s">
        <v>222</v>
      </c>
      <c r="C250" s="6" t="str">
        <f>IFERROR(VLOOKUP(B250,Rankings!A:B,2,FALSE),"")</f>
        <v>HIGHLY LIKELY</v>
      </c>
      <c r="D250" s="8" t="s">
        <v>223</v>
      </c>
      <c r="E250" s="7" t="str">
        <f>IFERROR(VLOOKUP(B250,'Conditions Treated'!A:B,2,FALSE),"")</f>
        <v>Lambert-Eaton myasthenic syndrome</v>
      </c>
    </row>
    <row r="251">
      <c r="A251" s="4" t="s">
        <v>6</v>
      </c>
      <c r="B251" s="5" t="s">
        <v>593</v>
      </c>
      <c r="C251" s="6" t="str">
        <f>IFERROR(VLOOKUP(B251,Rankings!A:B,2,FALSE),"")</f>
        <v>HIGHLY LIKELY</v>
      </c>
      <c r="D251" s="8" t="s">
        <v>594</v>
      </c>
      <c r="E251" s="7" t="str">
        <f>IFERROR(VLOOKUP(B251,'Conditions Treated'!A:B,2,FALSE),"")</f>
        <v>Lennox-Gastaut Syndrome</v>
      </c>
    </row>
    <row r="252">
      <c r="A252" s="4" t="s">
        <v>802</v>
      </c>
      <c r="B252" s="10" t="s">
        <v>444</v>
      </c>
      <c r="C252" s="6" t="str">
        <f>IFERROR(VLOOKUP(B252,Rankings!A:B,2,FALSE),"")</f>
        <v>HIGHLY LIKELY</v>
      </c>
      <c r="D252" s="10" t="s">
        <v>445</v>
      </c>
      <c r="E252" s="7" t="str">
        <f>IFERROR(VLOOKUP(B252,'Conditions Treated'!A:B,2,FALSE),"")</f>
        <v>Locally advanced basal cell carcinoma</v>
      </c>
    </row>
    <row r="253">
      <c r="A253" s="4" t="s">
        <v>6</v>
      </c>
      <c r="B253" s="5" t="s">
        <v>478</v>
      </c>
      <c r="C253" s="6" t="str">
        <f>IFERROR(VLOOKUP(B253,Rankings!A:B,2,FALSE),"")</f>
        <v>HIGHLY LIKELY</v>
      </c>
      <c r="D253" s="8" t="s">
        <v>479</v>
      </c>
      <c r="E253" s="7" t="str">
        <f>IFERROR(VLOOKUP(B253,'Conditions Treated'!A:B,2,FALSE),"")</f>
        <v>Locally advanced or metastatic urothelial cancer</v>
      </c>
    </row>
    <row r="254">
      <c r="A254" s="4" t="s">
        <v>6</v>
      </c>
      <c r="B254" s="5" t="s">
        <v>82</v>
      </c>
      <c r="C254" s="6" t="str">
        <f>IFERROR(VLOOKUP(B254,Rankings!A:B,2,FALSE),"")</f>
        <v>HIGHLY LIKELY</v>
      </c>
      <c r="D254" s="8" t="s">
        <v>83</v>
      </c>
      <c r="E254" s="7" t="str">
        <f>IFERROR(VLOOKUP(B254,'Conditions Treated'!A:B,2,FALSE),"")</f>
        <v>Locally advanced or metastatic urothelial carcinoma</v>
      </c>
    </row>
    <row r="255">
      <c r="A255" s="4" t="s">
        <v>6</v>
      </c>
      <c r="B255" s="5" t="s">
        <v>160</v>
      </c>
      <c r="C255" s="6" t="str">
        <f>IFERROR(VLOOKUP(B255,Rankings!A:B,2,FALSE),"")</f>
        <v>HIGHLY LIKELY</v>
      </c>
      <c r="D255" s="8" t="s">
        <v>161</v>
      </c>
      <c r="E255" s="7" t="str">
        <f>IFERROR(VLOOKUP(B255,'Conditions Treated'!A:B,2,FALSE),"")</f>
        <v>Long-chain fatty acid oxidation disorders</v>
      </c>
    </row>
    <row r="256">
      <c r="A256" s="4" t="s">
        <v>802</v>
      </c>
      <c r="B256" s="10" t="s">
        <v>831</v>
      </c>
      <c r="C256" s="6" t="str">
        <f>IFERROR(VLOOKUP(B256,Rankings!A:B,2,FALSE),"")</f>
        <v>LIKELY</v>
      </c>
      <c r="D256" s="10" t="s">
        <v>832</v>
      </c>
      <c r="E256" s="7" t="str">
        <f>IFERROR(VLOOKUP(B256,'Conditions Treated'!A:B,2,FALSE),"")</f>
        <v>Major depressive disorder (MDD), Seasonal affective disorder (SAD)</v>
      </c>
    </row>
    <row r="257">
      <c r="A257" s="4" t="s">
        <v>802</v>
      </c>
      <c r="B257" s="10" t="s">
        <v>1115</v>
      </c>
      <c r="C257" s="6" t="str">
        <f>IFERROR(VLOOKUP(B257,Rankings!A:B,2,FALSE),"")</f>
        <v>LIKELY</v>
      </c>
      <c r="D257" s="10" t="s">
        <v>1116</v>
      </c>
      <c r="E257" s="7" t="str">
        <f>IFERROR(VLOOKUP(B257,'Conditions Treated'!A:B,2,FALSE),"")</f>
        <v>Major depressive disorder, Prevention of seasonal affective disorder</v>
      </c>
    </row>
    <row r="258">
      <c r="A258" s="4" t="s">
        <v>802</v>
      </c>
      <c r="B258" s="10" t="s">
        <v>1055</v>
      </c>
      <c r="C258" s="6" t="str">
        <f>IFERROR(VLOOKUP(B258,Rankings!A:B,2,FALSE),"")</f>
        <v>LIKELY</v>
      </c>
      <c r="D258" s="10" t="s">
        <v>1056</v>
      </c>
      <c r="E258" s="7" t="str">
        <f>IFERROR(VLOOKUP(B258,'Conditions Treated'!A:B,2,FALSE),"")</f>
        <v>Major depressive disorder, Schizophrenia, Agitation associated with dementia</v>
      </c>
    </row>
    <row r="259">
      <c r="A259" s="4" t="s">
        <v>802</v>
      </c>
      <c r="B259" s="10" t="s">
        <v>966</v>
      </c>
      <c r="C259" s="6" t="str">
        <f>IFERROR(VLOOKUP(B259,Rankings!A:B,2,FALSE),"")</f>
        <v>HIGHLY LIKELY</v>
      </c>
      <c r="D259" s="10" t="s">
        <v>967</v>
      </c>
      <c r="E259" s="7" t="str">
        <f>IFERROR(VLOOKUP(B259,'Conditions Treated'!A:B,2,FALSE),"")</f>
        <v>Male hormone deficiencies</v>
      </c>
    </row>
    <row r="260">
      <c r="A260" s="4" t="s">
        <v>802</v>
      </c>
      <c r="B260" s="10" t="s">
        <v>1053</v>
      </c>
      <c r="C260" s="6" t="str">
        <f>IFERROR(VLOOKUP(B260,Rankings!A:B,2,FALSE),"")</f>
        <v>HIGHLY LIKELY</v>
      </c>
      <c r="D260" s="10" t="s">
        <v>1054</v>
      </c>
      <c r="E260" s="7" t="str">
        <f>IFERROR(VLOOKUP(B260,'Conditions Treated'!A:B,2,FALSE),"")</f>
        <v>Malignant hyperthermia</v>
      </c>
    </row>
    <row r="261">
      <c r="A261" s="4" t="s">
        <v>6</v>
      </c>
      <c r="B261" s="5" t="s">
        <v>112</v>
      </c>
      <c r="C261" s="6" t="str">
        <f>IFERROR(VLOOKUP(B261,Rankings!A:B,2,FALSE),"")</f>
        <v>HIGHLY LIKELY</v>
      </c>
      <c r="D261" s="8" t="s">
        <v>113</v>
      </c>
      <c r="E261" s="7" t="str">
        <f>IFERROR(VLOOKUP(B261,'Conditions Treated'!A:B,2,FALSE),"")</f>
        <v>Mantle cell lymphoma, Chronic lymphocytic leukemia or small lymphocytic lymphoma</v>
      </c>
    </row>
    <row r="262">
      <c r="A262" s="4" t="s">
        <v>6</v>
      </c>
      <c r="B262" s="5" t="s">
        <v>106</v>
      </c>
      <c r="C262" s="6" t="str">
        <f>IFERROR(VLOOKUP(B262,Rankings!A:B,2,FALSE),"")</f>
        <v>HIGHLY LIKELY</v>
      </c>
      <c r="D262" s="8" t="s">
        <v>107</v>
      </c>
      <c r="E262" s="7" t="str">
        <f>IFERROR(VLOOKUP(B262,'Conditions Treated'!A:B,2,FALSE),"")</f>
        <v>Mantle cell lymphoma, Waldenström's macroglobulinemia, Relapsed or refractory marginal zone lymphoma, Chronic lymphocytic leukemia or small lymphocytic lymphoma, Relapsed or refractory follicular lymphoma</v>
      </c>
    </row>
    <row r="263">
      <c r="A263" s="4" t="s">
        <v>6</v>
      </c>
      <c r="B263" s="5" t="s">
        <v>114</v>
      </c>
      <c r="C263" s="6" t="str">
        <f>IFERROR(VLOOKUP(B263,Rankings!A:B,2,FALSE),"")</f>
        <v>HIGHLY LIKELY</v>
      </c>
      <c r="D263" s="8" t="s">
        <v>115</v>
      </c>
      <c r="E263" s="7" t="str">
        <f>IFERROR(VLOOKUP(B263,'Conditions Treated'!A:B,2,FALSE),"")</f>
        <v>Medullary thyroid cancer</v>
      </c>
    </row>
    <row r="264">
      <c r="A264" s="4" t="s">
        <v>802</v>
      </c>
      <c r="B264" s="10" t="s">
        <v>859</v>
      </c>
      <c r="C264" s="6" t="str">
        <f>IFERROR(VLOOKUP(B264,Rankings!A:B,2,FALSE),"")</f>
        <v>HIGHLY LIKELY</v>
      </c>
      <c r="D264" s="10" t="s">
        <v>860</v>
      </c>
      <c r="E264" s="7" t="str">
        <f>IFERROR(VLOOKUP(B264,'Conditions Treated'!A:B,2,FALSE),"")</f>
        <v>Medullary thyroid cancer</v>
      </c>
    </row>
    <row r="265">
      <c r="A265" s="4" t="s">
        <v>751</v>
      </c>
      <c r="B265" s="5" t="s">
        <v>773</v>
      </c>
      <c r="C265" s="6" t="str">
        <f>IFERROR(VLOOKUP(B265,Rankings!A:B,2,FALSE),"")</f>
        <v>HIGHLY LIKELY</v>
      </c>
      <c r="D265" s="8" t="s">
        <v>347</v>
      </c>
      <c r="E265" s="7" t="str">
        <f>IFERROR(VLOOKUP(B265,'Conditions Treated'!A:B,2,FALSE),"")</f>
        <v>Melanoma, Non-Small Cell Lung Cancer, Head and Neck Squamous Cell Cancer, Classical Hodgkin Lymphoma, Primary Mediastinal Large B-Cell Lymphoma, Urothelial Cancer, Microsatellite Instability-High or Mismatch Repair Deficient Cancer, Microsatellite Instability-High or Mismatch Repair Deficient Colorectal Cancer, Gastric Cancer, Esophageal Cancer, Cervical Cancer, Hepatocellular Carcinoma, Biliary Tract Cancer, Merkel Cell Carcinoma, Renal Cell Carcinoma, Endometrial Carcinoma, Tumor Mutational Burden-High Cancer, Cutaneous Squamous Cell Carcinoma, Triple-Negative Breast Cancer</v>
      </c>
    </row>
    <row r="266">
      <c r="A266" s="4" t="s">
        <v>751</v>
      </c>
      <c r="B266" s="5" t="s">
        <v>780</v>
      </c>
      <c r="C266" s="6" t="str">
        <f>IFERROR(VLOOKUP(B266,Rankings!A:B,2,FALSE),"")</f>
        <v>HIGHLY LIKELY</v>
      </c>
      <c r="D266" s="8" t="s">
        <v>461</v>
      </c>
      <c r="E266" s="7" t="str">
        <f>IFERROR(VLOOKUP(B266,'Conditions Treated'!A:B,2,FALSE),"")</f>
        <v>Melanoma, Non-Small Cell Lung Cancer, Malignant Pleural Mesothelioma, Renal Cell Carcinoma, Classical Hodgkin Lymphoma, Squamous Cell Carcinoma of the Head and Neck, Urothelial Carcinoma, Colorectal Cancer, Hepatocellular Carcinoma, Esophageal Cancer, Gastric Cancer, Gastroesophageal Junction Cancer, Esophageal Adenocarcinoma</v>
      </c>
    </row>
    <row r="267">
      <c r="A267" s="4" t="s">
        <v>802</v>
      </c>
      <c r="B267" s="10" t="s">
        <v>715</v>
      </c>
      <c r="C267" s="6" t="str">
        <f>IFERROR(VLOOKUP(B267,Rankings!A:B,2,FALSE),"")</f>
        <v>HIGHLY LIKELY</v>
      </c>
      <c r="D267" s="10" t="s">
        <v>716</v>
      </c>
      <c r="E267" s="7" t="str">
        <f>IFERROR(VLOOKUP(B267,'Conditions Treated'!A:B,2,FALSE),"")</f>
        <v>Melanoma, Renal Cell Carcinoma, Colorectal Cancer, Hepatocellular Carcinoma, Non-Small Cell Lung Cancer, Malignant Pleural Mesothelioma, Esophageal Cancer</v>
      </c>
    </row>
    <row r="268">
      <c r="A268" s="4" t="s">
        <v>802</v>
      </c>
      <c r="B268" s="10" t="s">
        <v>997</v>
      </c>
      <c r="C268" s="6" t="str">
        <f>IFERROR(VLOOKUP(B268,Rankings!A:B,2,FALSE),"")</f>
        <v>LIKELY</v>
      </c>
      <c r="D268" s="10" t="s">
        <v>998</v>
      </c>
      <c r="E268" s="7" t="str">
        <f>IFERROR(VLOOKUP(B268,'Conditions Treated'!A:B,2,FALSE),"")</f>
        <v>Metabolic acidosis</v>
      </c>
    </row>
    <row r="269">
      <c r="A269" s="4" t="s">
        <v>802</v>
      </c>
      <c r="B269" s="10" t="s">
        <v>894</v>
      </c>
      <c r="C269" s="6" t="str">
        <f>IFERROR(VLOOKUP(B269,Rankings!A:B,2,FALSE),"")</f>
        <v>HIGHLY LIKELY</v>
      </c>
      <c r="D269" s="10" t="s">
        <v>895</v>
      </c>
      <c r="E269" s="7" t="str">
        <f>IFERROR(VLOOKUP(B269,'Conditions Treated'!A:B,2,FALSE),"")</f>
        <v>Metastatic and/or progressive carcinoma of the prostate</v>
      </c>
    </row>
    <row r="270">
      <c r="A270" s="4" t="s">
        <v>802</v>
      </c>
      <c r="B270" s="10" t="s">
        <v>195</v>
      </c>
      <c r="C270" s="6" t="str">
        <f>IFERROR(VLOOKUP(B270,Rankings!A:B,2,FALSE),"")</f>
        <v>HIGHLY LIKELY</v>
      </c>
      <c r="D270" s="10" t="s">
        <v>196</v>
      </c>
      <c r="E270" s="7" t="str">
        <f>IFERROR(VLOOKUP(B270,'Conditions Treated'!A:B,2,FALSE),"")</f>
        <v>Metastatic basal cell carcinoma, Locally advanced basal cell carcinoma</v>
      </c>
    </row>
    <row r="271">
      <c r="A271" s="4" t="s">
        <v>802</v>
      </c>
      <c r="B271" s="10" t="s">
        <v>932</v>
      </c>
      <c r="C271" s="6" t="str">
        <f>IFERROR(VLOOKUP(B271,Rankings!A:B,2,FALSE),"")</f>
        <v>HIGHLY LIKELY</v>
      </c>
      <c r="D271" s="10" t="s">
        <v>933</v>
      </c>
      <c r="E271" s="7" t="str">
        <f>IFERROR(VLOOKUP(B271,'Conditions Treated'!A:B,2,FALSE),"")</f>
        <v>Metastatic castration-resistant prostate cancer</v>
      </c>
    </row>
    <row r="272">
      <c r="A272" s="4" t="s">
        <v>6</v>
      </c>
      <c r="B272" s="5" t="s">
        <v>717</v>
      </c>
      <c r="C272" s="6" t="str">
        <f>IFERROR(VLOOKUP(B272,Rankings!A:B,2,FALSE),"")</f>
        <v>HIGHLY LIKELY</v>
      </c>
      <c r="D272" s="8" t="s">
        <v>718</v>
      </c>
      <c r="E272" s="7" t="str">
        <f>IFERROR(VLOOKUP(B272,'Conditions Treated'!A:B,2,FALSE),"")</f>
        <v>Metastatic castration-resistant prostate cancer</v>
      </c>
    </row>
    <row r="273">
      <c r="A273" s="4" t="s">
        <v>802</v>
      </c>
      <c r="B273" s="10" t="s">
        <v>731</v>
      </c>
      <c r="C273" s="6" t="str">
        <f>IFERROR(VLOOKUP(B273,Rankings!A:B,2,FALSE),"")</f>
        <v>HIGHLY LIKELY</v>
      </c>
      <c r="D273" s="10" t="s">
        <v>732</v>
      </c>
      <c r="E273" s="7" t="str">
        <f>IFERROR(VLOOKUP(B273,'Conditions Treated'!A:B,2,FALSE),"")</f>
        <v>Metastatic castration-resistant prostate cancer, Metastatic high-risk castration-sensitive prostate cancer</v>
      </c>
    </row>
    <row r="274">
      <c r="A274" s="4" t="s">
        <v>6</v>
      </c>
      <c r="B274" s="5" t="s">
        <v>197</v>
      </c>
      <c r="C274" s="6" t="str">
        <f>IFERROR(VLOOKUP(B274,Rankings!A:B,2,FALSE),"")</f>
        <v>HIGHLY LIKELY</v>
      </c>
      <c r="D274" s="8" t="s">
        <v>198</v>
      </c>
      <c r="E274" s="7" t="str">
        <f>IFERROR(VLOOKUP(B274,'Conditions Treated'!A:B,2,FALSE),"")</f>
        <v>Metastatic castration-sensitive prostate cancer, Non-metastatic castration-resistant prostate cancer</v>
      </c>
    </row>
    <row r="275">
      <c r="A275" s="4" t="s">
        <v>6</v>
      </c>
      <c r="B275" s="5" t="s">
        <v>669</v>
      </c>
      <c r="C275" s="6" t="str">
        <f>IFERROR(VLOOKUP(B275,Rankings!A:B,2,FALSE),"")</f>
        <v>HIGHLY LIKELY</v>
      </c>
      <c r="D275" s="8" t="s">
        <v>670</v>
      </c>
      <c r="E275" s="7" t="str">
        <f>IFERROR(VLOOKUP(B275,'Conditions Treated'!A:B,2,FALSE),"")</f>
        <v>Metastatic colorectal cancer, Squamous cell carcinoma of the head and neck, BRAF V600E Mutation-Positive Metastatic Colorectal Cancer</v>
      </c>
    </row>
    <row r="276">
      <c r="A276" s="4" t="s">
        <v>802</v>
      </c>
      <c r="B276" s="10" t="s">
        <v>44</v>
      </c>
      <c r="C276" s="6" t="str">
        <f>IFERROR(VLOOKUP(B276,Rankings!A:B,2,FALSE),"")</f>
        <v>HIGHLY LIKELY</v>
      </c>
      <c r="D276" s="10" t="s">
        <v>45</v>
      </c>
      <c r="E276" s="7" t="str">
        <f>IFERROR(VLOOKUP(B276,'Conditions Treated'!A:B,2,FALSE),"")</f>
        <v>Metastatic colorectal cancer, Unresectable, locally advanced, recurrent or metastatic non-squamous non-small cell lung cancer, Recurrent glioblastoma, Metastatic renal cell carcinoma, Persistent, recurrent, or metastatic cervical cancer, Epithelial ovarian, fallopian tube, or primary peritoneal cancer</v>
      </c>
    </row>
    <row r="277">
      <c r="A277" s="4" t="s">
        <v>6</v>
      </c>
      <c r="B277" s="5" t="s">
        <v>403</v>
      </c>
      <c r="C277" s="6" t="str">
        <f>IFERROR(VLOOKUP(B277,Rankings!A:B,2,FALSE),"")</f>
        <v>HIGHLY LIKELY</v>
      </c>
      <c r="D277" s="8" t="s">
        <v>404</v>
      </c>
      <c r="E277" s="7" t="str">
        <f>IFERROR(VLOOKUP(B277,'Conditions Treated'!A:B,2,FALSE),"")</f>
        <v>Metastatic colorectal cancer, Unresectable, locally advanced, recurrent or metastatic non-squamous non-small cell lung cancer, Recurrent glioblastoma, Metastatic renal cell carcinoma, Persistent, recurrent, or metastatic cervical cancer, Epithelial ovarian, fallopian tube, or primary peritoneal cancer</v>
      </c>
    </row>
    <row r="278">
      <c r="A278" s="4" t="s">
        <v>6</v>
      </c>
      <c r="B278" s="5" t="s">
        <v>371</v>
      </c>
      <c r="C278" s="6" t="str">
        <f>IFERROR(VLOOKUP(B278,Rankings!A:B,2,FALSE),"")</f>
        <v>HIGHLY LIKELY</v>
      </c>
      <c r="D278" s="8" t="s">
        <v>372</v>
      </c>
      <c r="E278" s="7" t="str">
        <f>IFERROR(VLOOKUP(B278,'Conditions Treated'!A:B,2,FALSE),"")</f>
        <v>Metastatic cutaneous squamous cell carcinoma, Locally advanced CSCC, Locally advanced or metastatic BCC, Non-Small Cell Lung Cancer</v>
      </c>
    </row>
    <row r="279">
      <c r="A279" s="4" t="s">
        <v>6</v>
      </c>
      <c r="B279" s="5" t="s">
        <v>84</v>
      </c>
      <c r="C279" s="6" t="str">
        <f>IFERROR(VLOOKUP(B279,Rankings!A:B,2,FALSE),"")</f>
        <v>HIGHLY LIKELY</v>
      </c>
      <c r="D279" s="8" t="s">
        <v>85</v>
      </c>
      <c r="E279" s="7" t="str">
        <f>IFERROR(VLOOKUP(B279,'Conditions Treated'!A:B,2,FALSE),"")</f>
        <v>Metastatic Merkel Cell Carcinoma, Locally Advanced or Metastatic Urothelial Carcinoma, Advanced Renal Cell Carcinoma</v>
      </c>
    </row>
    <row r="280">
      <c r="A280" s="4" t="s">
        <v>6</v>
      </c>
      <c r="B280" s="5" t="s">
        <v>599</v>
      </c>
      <c r="C280" s="6" t="str">
        <f>IFERROR(VLOOKUP(B280,Rankings!A:B,2,FALSE),"")</f>
        <v>HIGHLY LIKELY</v>
      </c>
      <c r="D280" s="8" t="s">
        <v>600</v>
      </c>
      <c r="E280" s="7" t="str">
        <f>IFERROR(VLOOKUP(B280,'Conditions Treated'!A:B,2,FALSE),"")</f>
        <v>Metastatic non-small cell lung cancer</v>
      </c>
    </row>
    <row r="281">
      <c r="A281" s="4" t="s">
        <v>6</v>
      </c>
      <c r="B281" s="5" t="s">
        <v>375</v>
      </c>
      <c r="C281" s="6" t="str">
        <f>IFERROR(VLOOKUP(B281,Rankings!A:B,2,FALSE),"")</f>
        <v>HIGHLY LIKELY</v>
      </c>
      <c r="D281" s="8" t="s">
        <v>376</v>
      </c>
      <c r="E281" s="7" t="str">
        <f>IFERROR(VLOOKUP(B281,'Conditions Treated'!A:B,2,FALSE),"")</f>
        <v>Metastatic non-small cell lung cancer</v>
      </c>
    </row>
    <row r="282">
      <c r="A282" s="4" t="s">
        <v>6</v>
      </c>
      <c r="B282" s="5" t="s">
        <v>630</v>
      </c>
      <c r="C282" s="6" t="str">
        <f>IFERROR(VLOOKUP(B282,Rankings!A:B,2,FALSE),"")</f>
        <v>HIGHLY LIKELY</v>
      </c>
      <c r="D282" s="8" t="s">
        <v>631</v>
      </c>
      <c r="E282" s="7" t="str">
        <f>IFERROR(VLOOKUP(B282,'Conditions Treated'!A:B,2,FALSE),"")</f>
        <v>Metastatic non-small cell lung cancer</v>
      </c>
    </row>
    <row r="283">
      <c r="A283" s="4" t="s">
        <v>6</v>
      </c>
      <c r="B283" s="5" t="s">
        <v>696</v>
      </c>
      <c r="C283" s="6" t="str">
        <f>IFERROR(VLOOKUP(B283,Rankings!A:B,2,FALSE),"")</f>
        <v>HIGHLY LIKELY</v>
      </c>
      <c r="D283" s="8" t="s">
        <v>697</v>
      </c>
      <c r="E283" s="7" t="str">
        <f>IFERROR(VLOOKUP(B283,'Conditions Treated'!A:B,2,FALSE),"")</f>
        <v>Metastatic non-small cell lung cancer, Relapsed or refractory, systemic anaplastic large cell lymphoma, Unresectable, recurrent, or refractory inflammatory myofibroblastic tumor</v>
      </c>
    </row>
    <row r="284">
      <c r="A284" s="4" t="s">
        <v>6</v>
      </c>
      <c r="B284" s="5" t="s">
        <v>619</v>
      </c>
      <c r="C284" s="6" t="str">
        <f>IFERROR(VLOOKUP(B284,Rankings!A:B,2,FALSE),"")</f>
        <v>HIGHLY LIKELY</v>
      </c>
      <c r="D284" s="8" t="s">
        <v>620</v>
      </c>
      <c r="E284" s="7" t="str">
        <f>IFERROR(VLOOKUP(B284,'Conditions Treated'!A:B,2,FALSE),"")</f>
        <v>Metastatic or locally advanced epithelioid sarcoma, Relapsed or refractory follicular lymphoma</v>
      </c>
    </row>
    <row r="285">
      <c r="A285" s="4" t="s">
        <v>802</v>
      </c>
      <c r="B285" s="10" t="s">
        <v>981</v>
      </c>
      <c r="C285" s="6" t="str">
        <f>IFERROR(VLOOKUP(B285,Rankings!A:B,2,FALSE),"")</f>
        <v>HIGHLY LIKELY</v>
      </c>
      <c r="D285" s="10" t="s">
        <v>982</v>
      </c>
      <c r="E285" s="7" t="str">
        <f>IFERROR(VLOOKUP(B285,'Conditions Treated'!A:B,2,FALSE),"")</f>
        <v>Metastatic Prostate Cancer</v>
      </c>
    </row>
    <row r="286">
      <c r="A286" s="4" t="s">
        <v>802</v>
      </c>
      <c r="B286" s="10" t="s">
        <v>1011</v>
      </c>
      <c r="C286" s="6" t="str">
        <f>IFERROR(VLOOKUP(B286,Rankings!A:B,2,FALSE),"")</f>
        <v>UNLIKELY</v>
      </c>
      <c r="D286" s="10" t="s">
        <v>1012</v>
      </c>
      <c r="E286" s="7" t="str">
        <f>IFERROR(VLOOKUP(B286,'Conditions Treated'!A:B,2,FALSE),"")</f>
        <v>Moderate to moderately severe pain</v>
      </c>
    </row>
    <row r="287">
      <c r="A287" s="4" t="s">
        <v>6</v>
      </c>
      <c r="B287" s="5" t="s">
        <v>562</v>
      </c>
      <c r="C287" s="6" t="str">
        <f>IFERROR(VLOOKUP(B287,Rankings!A:B,2,FALSE),"")</f>
        <v>HIGHLY LIKELY</v>
      </c>
      <c r="D287" s="8" t="s">
        <v>563</v>
      </c>
      <c r="E287" s="7" t="str">
        <f>IFERROR(VLOOKUP(B287,'Conditions Treated'!A:B,2,FALSE),"")</f>
        <v>Moderate to severe plaque psoriasis</v>
      </c>
    </row>
    <row r="288">
      <c r="A288" s="4" t="s">
        <v>6</v>
      </c>
      <c r="B288" s="5" t="s">
        <v>306</v>
      </c>
      <c r="C288" s="6" t="str">
        <f>IFERROR(VLOOKUP(B288,Rankings!A:B,2,FALSE),"")</f>
        <v>HIGHLY LIKELY</v>
      </c>
      <c r="D288" s="8" t="s">
        <v>307</v>
      </c>
      <c r="E288" s="7" t="str">
        <f>IFERROR(VLOOKUP(B288,'Conditions Treated'!A:B,2,FALSE),"")</f>
        <v>Moderate-to-severe plaque psoriasis</v>
      </c>
    </row>
    <row r="289">
      <c r="A289" s="4" t="s">
        <v>751</v>
      </c>
      <c r="B289" s="5" t="s">
        <v>793</v>
      </c>
      <c r="C289" s="6" t="str">
        <f>IFERROR(VLOOKUP(B289,Rankings!A:B,2,FALSE),"")</f>
        <v>HIGHLY LIKELY</v>
      </c>
      <c r="D289" s="8" t="s">
        <v>643</v>
      </c>
      <c r="E289" s="7" t="str">
        <f>IFERROR(VLOOKUP(B289,'Conditions Treated'!A:B,2,FALSE),"")</f>
        <v>Moderate-to-severe plaque psoriasis, Active psoriatic arthritis</v>
      </c>
    </row>
    <row r="290">
      <c r="A290" s="4" t="s">
        <v>751</v>
      </c>
      <c r="B290" s="5" t="s">
        <v>746</v>
      </c>
      <c r="C290" s="6" t="str">
        <f>IFERROR(VLOOKUP(B290,Rankings!A:B,2,FALSE),"")</f>
        <v>HIGHLY LIKELY</v>
      </c>
      <c r="D290" s="8" t="s">
        <v>572</v>
      </c>
      <c r="E290" s="7" t="str">
        <f>IFERROR(VLOOKUP(B290,'Conditions Treated'!A:B,2,FALSE),"")</f>
        <v>Moderate-to-severe plaque psoriasis, Active psoriatic arthritis, Moderately to severely active Crohn's disease, Moderately to severely active ulcerative colitis</v>
      </c>
    </row>
    <row r="291">
      <c r="A291" s="4" t="s">
        <v>6</v>
      </c>
      <c r="B291" s="5" t="s">
        <v>675</v>
      </c>
      <c r="C291" s="6" t="str">
        <f>IFERROR(VLOOKUP(B291,Rankings!A:B,2,FALSE),"")</f>
        <v>HIGHLY LIKELY</v>
      </c>
      <c r="D291" s="8" t="s">
        <v>676</v>
      </c>
      <c r="E291" s="7" t="str">
        <f>IFERROR(VLOOKUP(B291,'Conditions Treated'!A:B,2,FALSE),"")</f>
        <v>Mucopolysaccharidosis type IVA</v>
      </c>
    </row>
    <row r="292">
      <c r="A292" s="4" t="s">
        <v>6</v>
      </c>
      <c r="B292" s="5" t="s">
        <v>589</v>
      </c>
      <c r="C292" s="6" t="str">
        <f>IFERROR(VLOOKUP(B292,Rankings!A:B,2,FALSE),"")</f>
        <v>HIGHLY LIKELY</v>
      </c>
      <c r="D292" s="8" t="s">
        <v>590</v>
      </c>
      <c r="E292" s="7" t="str">
        <f>IFERROR(VLOOKUP(B292,'Conditions Treated'!A:B,2,FALSE),"")</f>
        <v>Multicentric Castleman's disease</v>
      </c>
    </row>
    <row r="293">
      <c r="A293" s="4" t="s">
        <v>6</v>
      </c>
      <c r="B293" s="5" t="s">
        <v>179</v>
      </c>
      <c r="C293" s="6" t="str">
        <f>IFERROR(VLOOKUP(B293,Rankings!A:B,2,FALSE),"")</f>
        <v>HIGHLY LIKELY</v>
      </c>
      <c r="D293" s="8" t="s">
        <v>180</v>
      </c>
      <c r="E293" s="7" t="str">
        <f>IFERROR(VLOOKUP(B293,'Conditions Treated'!A:B,2,FALSE),"")</f>
        <v>Multiple myeloma</v>
      </c>
    </row>
    <row r="294">
      <c r="A294" s="4" t="s">
        <v>6</v>
      </c>
      <c r="B294" s="5" t="s">
        <v>208</v>
      </c>
      <c r="C294" s="6" t="str">
        <f>IFERROR(VLOOKUP(B294,Rankings!A:B,2,FALSE),"")</f>
        <v>HIGHLY LIKELY</v>
      </c>
      <c r="D294" s="8" t="s">
        <v>209</v>
      </c>
      <c r="E294" s="7" t="str">
        <f>IFERROR(VLOOKUP(B294,'Conditions Treated'!A:B,2,FALSE),"")</f>
        <v>Multiple myeloma</v>
      </c>
    </row>
    <row r="295">
      <c r="A295" s="4" t="s">
        <v>6</v>
      </c>
      <c r="B295" s="5" t="s">
        <v>416</v>
      </c>
      <c r="C295" s="6" t="str">
        <f>IFERROR(VLOOKUP(B295,Rankings!A:B,2,FALSE),"")</f>
        <v>HIGHLY LIKELY</v>
      </c>
      <c r="D295" s="8" t="s">
        <v>417</v>
      </c>
      <c r="E295" s="7" t="str">
        <f>IFERROR(VLOOKUP(B295,'Conditions Treated'!A:B,2,FALSE),"")</f>
        <v>Multiple myeloma</v>
      </c>
    </row>
    <row r="296">
      <c r="A296" s="4" t="s">
        <v>6</v>
      </c>
      <c r="B296" s="5" t="s">
        <v>554</v>
      </c>
      <c r="C296" s="6" t="str">
        <f>IFERROR(VLOOKUP(B296,Rankings!A:B,2,FALSE),"")</f>
        <v>HIGHLY LIKELY</v>
      </c>
      <c r="D296" s="8" t="s">
        <v>555</v>
      </c>
      <c r="E296" s="7" t="str">
        <f>IFERROR(VLOOKUP(B296,'Conditions Treated'!A:B,2,FALSE),"")</f>
        <v>Multiple myeloma</v>
      </c>
    </row>
    <row r="297">
      <c r="A297" s="4" t="s">
        <v>6</v>
      </c>
      <c r="B297" s="5" t="s">
        <v>494</v>
      </c>
      <c r="C297" s="6" t="str">
        <f>IFERROR(VLOOKUP(B297,Rankings!A:B,2,FALSE),"")</f>
        <v>HIGHLY LIKELY</v>
      </c>
      <c r="D297" s="8" t="s">
        <v>496</v>
      </c>
      <c r="E297" s="7" t="str">
        <f>IFERROR(VLOOKUP(B297,'Conditions Treated'!A:B,2,FALSE),"")</f>
        <v>Multiple myeloma, AIDS-related Kaposi sarcoma</v>
      </c>
    </row>
    <row r="298">
      <c r="A298" s="4" t="s">
        <v>6</v>
      </c>
      <c r="B298" s="5" t="s">
        <v>707</v>
      </c>
      <c r="C298" s="6" t="str">
        <f>IFERROR(VLOOKUP(B298,Rankings!A:B,2,FALSE),"")</f>
        <v>HIGHLY LIKELY</v>
      </c>
      <c r="D298" s="8" t="s">
        <v>708</v>
      </c>
      <c r="E298" s="7" t="str">
        <f>IFERROR(VLOOKUP(B298,'Conditions Treated'!A:B,2,FALSE),"")</f>
        <v>Multiple myeloma, Diffuse Large B-Cell Lymphoma</v>
      </c>
    </row>
    <row r="299">
      <c r="A299" s="4" t="s">
        <v>6</v>
      </c>
      <c r="B299" s="5" t="s">
        <v>148</v>
      </c>
      <c r="C299" s="6" t="str">
        <f>IFERROR(VLOOKUP(B299,Rankings!A:B,2,FALSE),"")</f>
        <v>HIGHLY LIKELY</v>
      </c>
      <c r="D299" s="8" t="s">
        <v>149</v>
      </c>
      <c r="E299" s="7" t="str">
        <f>IFERROR(VLOOKUP(B299,'Conditions Treated'!A:B,2,FALSE),"")</f>
        <v>Multiple myeloma, Light chain (AL) amyloidosis</v>
      </c>
    </row>
    <row r="300">
      <c r="A300" s="4" t="s">
        <v>6</v>
      </c>
      <c r="B300" s="5" t="s">
        <v>150</v>
      </c>
      <c r="C300" s="6" t="str">
        <f>IFERROR(VLOOKUP(B300,Rankings!A:B,2,FALSE),"")</f>
        <v>HIGHLY LIKELY</v>
      </c>
      <c r="D300" s="8" t="s">
        <v>149</v>
      </c>
      <c r="E300" s="7" t="str">
        <f>IFERROR(VLOOKUP(B300,'Conditions Treated'!A:B,2,FALSE),"")</f>
        <v>Multiple myeloma, Light chain (AL) amyloidosis</v>
      </c>
    </row>
    <row r="301">
      <c r="A301" s="4" t="s">
        <v>751</v>
      </c>
      <c r="B301" s="5" t="s">
        <v>774</v>
      </c>
      <c r="C301" s="6" t="str">
        <f>IFERROR(VLOOKUP(B301,Rankings!A:B,2,FALSE),"")</f>
        <v>HIGHLY LIKELY</v>
      </c>
      <c r="D301" s="8" t="s">
        <v>417</v>
      </c>
      <c r="E301" s="7" t="str">
        <f>IFERROR(VLOOKUP(B301,'Conditions Treated'!A:B,2,FALSE),"")</f>
        <v>Multiple myeloma, Transfusion-dependent anemia due to myelodysplastic syndromes, Mantle cell lymphoma, Previously treated follicular lymphoma, Previously treated marginal zone lymphoma</v>
      </c>
    </row>
    <row r="302">
      <c r="A302" s="4" t="s">
        <v>751</v>
      </c>
      <c r="B302" s="5" t="s">
        <v>781</v>
      </c>
      <c r="C302" s="6" t="str">
        <f>IFERROR(VLOOKUP(B302,Rankings!A:B,2,FALSE),"")</f>
        <v>HIGHLY LIKELY</v>
      </c>
      <c r="D302" s="8" t="s">
        <v>533</v>
      </c>
      <c r="E302" s="7" t="str">
        <f>IFERROR(VLOOKUP(B302,'Conditions Treated'!A:B,2,FALSE),"")</f>
        <v>Multiple myeloma, Transfusion-dependent anemia due to myelodysplastic syndromes, Mantle cell lymphoma, Previously treated follicular lymphoma, Previously treated marginal zone lymphoma</v>
      </c>
    </row>
    <row r="303">
      <c r="A303" s="4" t="s">
        <v>802</v>
      </c>
      <c r="B303" s="10" t="s">
        <v>964</v>
      </c>
      <c r="C303" s="6" t="str">
        <f>IFERROR(VLOOKUP(B303,Rankings!A:B,2,FALSE),"")</f>
        <v>HIGHLY LIKELY</v>
      </c>
      <c r="D303" s="10" t="s">
        <v>965</v>
      </c>
      <c r="E303" s="7" t="str">
        <f>IFERROR(VLOOKUP(B303,'Conditions Treated'!A:B,2,FALSE),"")</f>
        <v>Myasthenia gravis</v>
      </c>
    </row>
    <row r="304">
      <c r="A304" s="4" t="s">
        <v>6</v>
      </c>
      <c r="B304" s="5" t="s">
        <v>63</v>
      </c>
      <c r="C304" s="6" t="str">
        <f>IFERROR(VLOOKUP(B304,Rankings!A:B,2,FALSE),"")</f>
        <v>HIGHLY LIKELY</v>
      </c>
      <c r="D304" s="8" t="s">
        <v>66</v>
      </c>
      <c r="E304" s="7" t="str">
        <f>IFERROR(VLOOKUP(B304,'Conditions Treated'!A:B,2,FALSE),"")</f>
        <v>Mycobacterium avium complex (MAC) lung disease</v>
      </c>
    </row>
    <row r="305">
      <c r="A305" s="4" t="s">
        <v>6</v>
      </c>
      <c r="B305" s="5" t="s">
        <v>329</v>
      </c>
      <c r="C305" s="6" t="str">
        <f>IFERROR(VLOOKUP(B305,Rankings!A:B,2,FALSE),"")</f>
        <v>HIGHLY LIKELY</v>
      </c>
      <c r="D305" s="8" t="s">
        <v>331</v>
      </c>
      <c r="E305" s="7" t="str">
        <f>IFERROR(VLOOKUP(B305,'Conditions Treated'!A:B,2,FALSE),"")</f>
        <v>Myelofibrosis, Polycythemia vera, Steroid-refractory acute graft-versus-host disease, Chronic graft-versus-host disease</v>
      </c>
    </row>
    <row r="306">
      <c r="A306" s="4" t="s">
        <v>6</v>
      </c>
      <c r="B306" s="5" t="s">
        <v>155</v>
      </c>
      <c r="C306" s="6" t="str">
        <f>IFERROR(VLOOKUP(B306,Rankings!A:B,2,FALSE),"")</f>
        <v>LIKELY</v>
      </c>
      <c r="D306" s="8" t="s">
        <v>157</v>
      </c>
      <c r="E306" s="7" t="str">
        <f>IFERROR(VLOOKUP(B306,'Conditions Treated'!A:B,2,FALSE),"")</f>
        <v>Narcolepsy, Attention Deficit Disorder with Hyperactivity</v>
      </c>
    </row>
    <row r="307">
      <c r="A307" s="4" t="s">
        <v>6</v>
      </c>
      <c r="B307" s="5" t="s">
        <v>690</v>
      </c>
      <c r="C307" s="6" t="str">
        <f>IFERROR(VLOOKUP(B307,Rankings!A:B,2,FALSE),"")</f>
        <v>HIGHLY LIKELY</v>
      </c>
      <c r="D307" s="8" t="s">
        <v>692</v>
      </c>
      <c r="E307" s="7" t="str">
        <f>IFERROR(VLOOKUP(B307,'Conditions Treated'!A:B,2,FALSE),"")</f>
        <v>Narcolepsy, Idiopathic Hypersomnia</v>
      </c>
    </row>
    <row r="308">
      <c r="A308" s="4" t="s">
        <v>6</v>
      </c>
      <c r="B308" s="5" t="s">
        <v>713</v>
      </c>
      <c r="C308" s="6" t="str">
        <f>IFERROR(VLOOKUP(B308,Rankings!A:B,2,FALSE),"")</f>
        <v>HIGHLY LIKELY</v>
      </c>
      <c r="D308" s="8" t="s">
        <v>714</v>
      </c>
      <c r="E308" s="7" t="str">
        <f>IFERROR(VLOOKUP(B308,'Conditions Treated'!A:B,2,FALSE),"")</f>
        <v>Narcolepsy, Idiopathic Hypersomnia</v>
      </c>
    </row>
    <row r="309">
      <c r="A309" s="4" t="s">
        <v>802</v>
      </c>
      <c r="B309" s="10" t="s">
        <v>902</v>
      </c>
      <c r="C309" s="6" t="str">
        <f>IFERROR(VLOOKUP(B309,Rankings!A:B,2,FALSE),"")</f>
        <v>LIKELY</v>
      </c>
      <c r="D309" s="10" t="s">
        <v>767</v>
      </c>
      <c r="E309" s="7" t="str">
        <f>IFERROR(VLOOKUP(B309,'Conditions Treated'!A:B,2,FALSE),"")</f>
        <v>Neovascular (Wet) Age-Related Macular Degeneration, Diabetic Macular Edema, Diabetic Retinopathy</v>
      </c>
    </row>
    <row r="310">
      <c r="A310" s="4" t="s">
        <v>6</v>
      </c>
      <c r="B310" s="5" t="s">
        <v>499</v>
      </c>
      <c r="C310" s="6" t="str">
        <f>IFERROR(VLOOKUP(B310,Rankings!A:B,2,FALSE),"")</f>
        <v>HIGHLY LIKELY</v>
      </c>
      <c r="D310" s="8" t="s">
        <v>500</v>
      </c>
      <c r="E310" s="7" t="str">
        <f>IFERROR(VLOOKUP(B310,'Conditions Treated'!A:B,2,FALSE),"")</f>
        <v>Nephropathic cystinosis</v>
      </c>
    </row>
    <row r="311">
      <c r="A311" s="4" t="s">
        <v>6</v>
      </c>
      <c r="B311" s="5" t="s">
        <v>355</v>
      </c>
      <c r="C311" s="6" t="str">
        <f>IFERROR(VLOOKUP(B311,Rankings!A:B,2,FALSE),"")</f>
        <v>HIGHLY LIKELY</v>
      </c>
      <c r="D311" s="8" t="s">
        <v>356</v>
      </c>
      <c r="E311" s="7" t="str">
        <f>IFERROR(VLOOKUP(B311,'Conditions Treated'!A:B,2,FALSE),"")</f>
        <v>Neurofibromatosis type 1</v>
      </c>
    </row>
    <row r="312">
      <c r="A312" s="4" t="s">
        <v>6</v>
      </c>
      <c r="B312" s="5" t="s">
        <v>422</v>
      </c>
      <c r="C312" s="6" t="str">
        <f>IFERROR(VLOOKUP(B312,Rankings!A:B,2,FALSE),"")</f>
        <v>HIGHLY LIKELY</v>
      </c>
      <c r="D312" s="8" t="s">
        <v>423</v>
      </c>
      <c r="E312" s="7" t="str">
        <f>IFERROR(VLOOKUP(B312,'Conditions Treated'!A:B,2,FALSE),"")</f>
        <v>Neurogenic orthostatic hypotension</v>
      </c>
    </row>
    <row r="313">
      <c r="A313" s="4" t="s">
        <v>6</v>
      </c>
      <c r="B313" s="5" t="s">
        <v>185</v>
      </c>
      <c r="C313" s="6" t="str">
        <f>IFERROR(VLOOKUP(B313,Rankings!A:B,2,FALSE),"")</f>
        <v>HIGHLY LIKELY</v>
      </c>
      <c r="D313" s="8" t="s">
        <v>186</v>
      </c>
      <c r="E313" s="7" t="str">
        <f>IFERROR(VLOOKUP(B313,'Conditions Treated'!A:B,2,FALSE),"")</f>
        <v>Neuromyelitis optica spectrum disorder</v>
      </c>
    </row>
    <row r="314">
      <c r="A314" s="4" t="s">
        <v>802</v>
      </c>
      <c r="B314" s="10" t="s">
        <v>957</v>
      </c>
      <c r="C314" s="6" t="str">
        <f>IFERROR(VLOOKUP(B314,Rankings!A:B,2,FALSE),"")</f>
        <v>LIKELY</v>
      </c>
      <c r="D314" s="10" t="s">
        <v>959</v>
      </c>
      <c r="E314" s="7" t="str">
        <f>IFERROR(VLOOKUP(B314,'Conditions Treated'!A:B,2,FALSE),"")</f>
        <v>Neuropathic pain, Seizures, Fibromyalgia</v>
      </c>
    </row>
    <row r="315">
      <c r="A315" s="4" t="s">
        <v>6</v>
      </c>
      <c r="B315" s="5" t="s">
        <v>474</v>
      </c>
      <c r="C315" s="6" t="str">
        <f>IFERROR(VLOOKUP(B315,Rankings!A:B,2,FALSE),"")</f>
        <v>HIGHLY LIKELY</v>
      </c>
      <c r="D315" s="8" t="s">
        <v>475</v>
      </c>
      <c r="E315" s="7" t="str">
        <f>IFERROR(VLOOKUP(B315,'Conditions Treated'!A:B,2,FALSE),"")</f>
        <v>Neurotrophic keratitis</v>
      </c>
    </row>
    <row r="316">
      <c r="A316" s="4" t="s">
        <v>6</v>
      </c>
      <c r="B316" s="5" t="s">
        <v>548</v>
      </c>
      <c r="C316" s="6" t="str">
        <f>IFERROR(VLOOKUP(B316,Rankings!A:B,2,FALSE),"")</f>
        <v>HIGHLY LIKELY</v>
      </c>
      <c r="D316" s="8" t="s">
        <v>549</v>
      </c>
      <c r="E316" s="7" t="str">
        <f>IFERROR(VLOOKUP(B316,'Conditions Treated'!A:B,2,FALSE),"")</f>
        <v>Newly diagnosed acute myeloid leukemia, Aggressive systemic mastocytosis</v>
      </c>
    </row>
    <row r="317">
      <c r="A317" s="4" t="s">
        <v>6</v>
      </c>
      <c r="B317" s="5" t="s">
        <v>151</v>
      </c>
      <c r="C317" s="6" t="str">
        <f>IFERROR(VLOOKUP(B317,Rankings!A:B,2,FALSE),"")</f>
        <v>HIGHLY LIKELY</v>
      </c>
      <c r="D317" s="8" t="s">
        <v>152</v>
      </c>
      <c r="E317" s="7" t="str">
        <f>IFERROR(VLOOKUP(B317,'Conditions Treated'!A:B,2,FALSE),"")</f>
        <v>Newly-diagnosed acute myeloid leukemia</v>
      </c>
    </row>
    <row r="318">
      <c r="A318" s="4" t="s">
        <v>6</v>
      </c>
      <c r="B318" s="5" t="s">
        <v>282</v>
      </c>
      <c r="C318" s="6" t="str">
        <f>IFERROR(VLOOKUP(B318,Rankings!A:B,2,FALSE),"")</f>
        <v>HIGHLY LIKELY</v>
      </c>
      <c r="D318" s="8" t="s">
        <v>284</v>
      </c>
      <c r="E318" s="7" t="str">
        <f>IFERROR(VLOOKUP(B318,'Conditions Treated'!A:B,2,FALSE),"")</f>
        <v>Non-24-Hour Sleep-Wake Disorder, Nighttime sleep disturbances in Smith-Magenis Syndrome</v>
      </c>
    </row>
    <row r="319">
      <c r="A319" s="4" t="s">
        <v>802</v>
      </c>
      <c r="B319" s="10" t="s">
        <v>654</v>
      </c>
      <c r="C319" s="6" t="str">
        <f>IFERROR(VLOOKUP(B319,Rankings!A:B,2,FALSE),"")</f>
        <v>HIGHLY LIKELY</v>
      </c>
      <c r="D319" s="10" t="s">
        <v>655</v>
      </c>
      <c r="E319" s="7" t="str">
        <f>IFERROR(VLOOKUP(B319,'Conditions Treated'!A:B,2,FALSE),"")</f>
        <v>Non-Hodgkin's Lymphoma, Chronic Lymphocytic Leukemia, Rheumatoid Arthritis, Granulomatosis with Polyangiitis, Microscopic Polyangiitis</v>
      </c>
    </row>
    <row r="320">
      <c r="A320" s="4" t="s">
        <v>802</v>
      </c>
      <c r="B320" s="10" t="s">
        <v>974</v>
      </c>
      <c r="C320" s="6" t="str">
        <f>IFERROR(VLOOKUP(B320,Rankings!A:B,2,FALSE),"")</f>
        <v>HIGHLY LIKELY</v>
      </c>
      <c r="D320" s="10" t="s">
        <v>976</v>
      </c>
      <c r="E320" s="7" t="str">
        <f>IFERROR(VLOOKUP(B320,'Conditions Treated'!A:B,2,FALSE),"")</f>
        <v>Non-infectious diarrhea in adult patients with HIV/AIDS</v>
      </c>
    </row>
    <row r="321">
      <c r="A321" s="4" t="s">
        <v>6</v>
      </c>
      <c r="B321" s="5" t="s">
        <v>430</v>
      </c>
      <c r="C321" s="6" t="str">
        <f>IFERROR(VLOOKUP(B321,Rankings!A:B,2,FALSE),"")</f>
        <v>HIGHLY LIKELY</v>
      </c>
      <c r="D321" s="8" t="s">
        <v>431</v>
      </c>
      <c r="E321" s="7" t="str">
        <f>IFERROR(VLOOKUP(B321,'Conditions Treated'!A:B,2,FALSE),"")</f>
        <v>Non-metastatic castration resistant prostate cancer, Metastatic hormone-sensitive prostate cancer</v>
      </c>
    </row>
    <row r="322">
      <c r="A322" s="4" t="s">
        <v>802</v>
      </c>
      <c r="B322" s="10" t="s">
        <v>1078</v>
      </c>
      <c r="C322" s="6" t="str">
        <f>IFERROR(VLOOKUP(B322,Rankings!A:B,2,FALSE),"")</f>
        <v>HIGHLY LIKELY</v>
      </c>
      <c r="D322" s="10" t="s">
        <v>1079</v>
      </c>
      <c r="E322" s="7" t="str">
        <f>IFERROR(VLOOKUP(B322,'Conditions Treated'!A:B,2,FALSE),"")</f>
        <v>Non-Small Cell Lung Cancer, Pancreatic Cancer</v>
      </c>
    </row>
    <row r="323">
      <c r="A323" s="4" t="s">
        <v>6</v>
      </c>
      <c r="B323" s="5" t="s">
        <v>621</v>
      </c>
      <c r="C323" s="6" t="str">
        <f>IFERROR(VLOOKUP(B323,Rankings!A:B,2,FALSE),"")</f>
        <v>HIGHLY LIKELY</v>
      </c>
      <c r="D323" s="8" t="s">
        <v>622</v>
      </c>
      <c r="E323" s="7" t="str">
        <f>IFERROR(VLOOKUP(B323,'Conditions Treated'!A:B,2,FALSE),"")</f>
        <v>Non-Small Cell Lung Cancer, Small Cell Lung Cancer, Hepatocellular Carcinoma, Melanoma, Alveolar Soft Part Sarcoma</v>
      </c>
    </row>
    <row r="324">
      <c r="A324" s="4" t="s">
        <v>802</v>
      </c>
      <c r="B324" s="10" t="s">
        <v>823</v>
      </c>
      <c r="C324" s="6" t="str">
        <f>IFERROR(VLOOKUP(B324,Rankings!A:B,2,FALSE),"")</f>
        <v>HIGHLY LIKELY</v>
      </c>
      <c r="D324" s="10" t="s">
        <v>824</v>
      </c>
      <c r="E324" s="7" t="str">
        <f>IFERROR(VLOOKUP(B324,'Conditions Treated'!A:B,2,FALSE),"")</f>
        <v>Non-Squamous Non-Small Cell Lung Cancer (NSCLC), Mesothelioma</v>
      </c>
    </row>
    <row r="325">
      <c r="A325" s="4" t="s">
        <v>802</v>
      </c>
      <c r="B325" s="10" t="s">
        <v>826</v>
      </c>
      <c r="C325" s="6" t="str">
        <f>IFERROR(VLOOKUP(B325,Rankings!A:B,2,FALSE),"")</f>
        <v>HIGHLY LIKELY</v>
      </c>
      <c r="D325" s="10" t="s">
        <v>827</v>
      </c>
      <c r="E325" s="7" t="str">
        <f>IFERROR(VLOOKUP(B325,'Conditions Treated'!A:B,2,FALSE),"")</f>
        <v>Obsessive-Compulsive Disorder (OCD)</v>
      </c>
    </row>
    <row r="326">
      <c r="A326" s="4" t="s">
        <v>751</v>
      </c>
      <c r="B326" s="5" t="s">
        <v>756</v>
      </c>
      <c r="C326" s="6" t="str">
        <f>IFERROR(VLOOKUP(B326,Rankings!A:B,2,FALSE),"")</f>
        <v>HIGHLY LIKELY</v>
      </c>
      <c r="D326" s="8" t="s">
        <v>758</v>
      </c>
      <c r="E326" s="7" t="str">
        <f>IFERROR(VLOOKUP(B326,'Conditions Treated'!A:B,2,FALSE),"")</f>
        <v>Opioid dependence</v>
      </c>
    </row>
    <row r="327">
      <c r="A327" s="4" t="s">
        <v>751</v>
      </c>
      <c r="B327" s="5" t="s">
        <v>777</v>
      </c>
      <c r="C327" s="6" t="str">
        <f>IFERROR(VLOOKUP(B327,Rankings!A:B,2,FALSE),"")</f>
        <v>HIGHLY LIKELY</v>
      </c>
      <c r="D327" s="8" t="s">
        <v>778</v>
      </c>
      <c r="E327" s="7" t="str">
        <f>IFERROR(VLOOKUP(B327,'Conditions Treated'!A:B,2,FALSE),"")</f>
        <v>Opioid dependence</v>
      </c>
    </row>
    <row r="328">
      <c r="A328" s="4" t="s">
        <v>751</v>
      </c>
      <c r="B328" s="5" t="s">
        <v>789</v>
      </c>
      <c r="C328" s="6" t="str">
        <f>IFERROR(VLOOKUP(B328,Rankings!A:B,2,FALSE),"")</f>
        <v>HIGHLY LIKELY</v>
      </c>
      <c r="D328" s="8" t="s">
        <v>790</v>
      </c>
      <c r="E328" s="7" t="str">
        <f>IFERROR(VLOOKUP(B328,'Conditions Treated'!A:B,2,FALSE),"")</f>
        <v>Opioid dependence</v>
      </c>
    </row>
    <row r="329">
      <c r="A329" s="4" t="s">
        <v>751</v>
      </c>
      <c r="B329" s="5" t="s">
        <v>800</v>
      </c>
      <c r="C329" s="6" t="str">
        <f>IFERROR(VLOOKUP(B329,Rankings!A:B,2,FALSE),"")</f>
        <v>HIGHLY LIKELY</v>
      </c>
      <c r="D329" s="8" t="s">
        <v>801</v>
      </c>
      <c r="E329" s="7" t="str">
        <f>IFERROR(VLOOKUP(B329,'Conditions Treated'!A:B,2,FALSE),"")</f>
        <v>Opioid dependence</v>
      </c>
    </row>
    <row r="330">
      <c r="A330" s="4" t="s">
        <v>802</v>
      </c>
      <c r="B330" s="10" t="s">
        <v>1042</v>
      </c>
      <c r="C330" s="6" t="str">
        <f>IFERROR(VLOOKUP(B330,Rankings!A:B,2,FALSE),"")</f>
        <v>HIGHLY LIKELY</v>
      </c>
      <c r="D330" s="10" t="s">
        <v>1043</v>
      </c>
      <c r="E330" s="7" t="str">
        <f>IFERROR(VLOOKUP(B330,'Conditions Treated'!A:B,2,FALSE),"")</f>
        <v>Opioid-induced constipation</v>
      </c>
    </row>
    <row r="331">
      <c r="A331" s="4" t="s">
        <v>802</v>
      </c>
      <c r="B331" s="10" t="s">
        <v>1028</v>
      </c>
      <c r="C331" s="6" t="str">
        <f>IFERROR(VLOOKUP(B331,Rankings!A:B,2,FALSE),"")</f>
        <v>HIGHLY LIKELY</v>
      </c>
      <c r="D331" s="10" t="s">
        <v>1030</v>
      </c>
      <c r="E331" s="7" t="str">
        <f>IFERROR(VLOOKUP(B331,'Conditions Treated'!A:B,2,FALSE),"")</f>
        <v>Organophosphate poisoning, Anticholinesterase drug overdose</v>
      </c>
    </row>
    <row r="332">
      <c r="A332" s="4" t="s">
        <v>6</v>
      </c>
      <c r="B332" s="5" t="s">
        <v>542</v>
      </c>
      <c r="C332" s="6" t="str">
        <f>IFERROR(VLOOKUP(B332,Rankings!A:B,2,FALSE),"")</f>
        <v>HIGHLY LIKELY</v>
      </c>
      <c r="D332" s="8" t="s">
        <v>543</v>
      </c>
      <c r="E332" s="7" t="str">
        <f>IFERROR(VLOOKUP(B332,'Conditions Treated'!A:B,2,FALSE),"")</f>
        <v>Ovarian cancer, Prostate cancer</v>
      </c>
    </row>
    <row r="333">
      <c r="A333" s="4" t="s">
        <v>751</v>
      </c>
      <c r="B333" s="5" t="s">
        <v>754</v>
      </c>
      <c r="C333" s="6" t="str">
        <f>IFERROR(VLOOKUP(B333,Rankings!A:B,2,FALSE),"")</f>
        <v>HIGHLY LIKELY</v>
      </c>
      <c r="D333" s="8" t="s">
        <v>755</v>
      </c>
      <c r="E333" s="7" t="str">
        <f>IFERROR(VLOOKUP(B333,'Conditions Treated'!A:B,2,FALSE),"")</f>
        <v>Overactive bladder, Urinary incontinence, Detrusor overactivity, Neurogenic detrusor overactivity, Chronic migraine, Spasticity, Cervical dystonia, Severe axillary hyperhidrosis, Blepharospasm, Strabismus</v>
      </c>
    </row>
    <row r="334">
      <c r="A334" s="4" t="s">
        <v>6</v>
      </c>
      <c r="B334" s="5" t="s">
        <v>395</v>
      </c>
      <c r="C334" s="6" t="str">
        <f>IFERROR(VLOOKUP(B334,Rankings!A:B,2,FALSE),"")</f>
        <v>LIKELY</v>
      </c>
      <c r="D334" s="8" t="s">
        <v>396</v>
      </c>
      <c r="E334" s="7" t="str">
        <f>IFERROR(VLOOKUP(B334,'Conditions Treated'!A:B,2,FALSE),"")</f>
        <v>Paget’s disease of bone, Hypercalcemia, Postmenopausal osteoporosis</v>
      </c>
    </row>
    <row r="335">
      <c r="A335" s="4" t="s">
        <v>6</v>
      </c>
      <c r="B335" s="5" t="s">
        <v>303</v>
      </c>
      <c r="C335" s="6" t="str">
        <f>IFERROR(VLOOKUP(B335,Rankings!A:B,2,FALSE),"")</f>
        <v>HIGHLY LIKELY</v>
      </c>
      <c r="D335" s="8" t="s">
        <v>305</v>
      </c>
      <c r="E335" s="7" t="str">
        <f>IFERROR(VLOOKUP(B335,'Conditions Treated'!A:B,2,FALSE),"")</f>
        <v>Pain and inflammation associated with cataract surgery</v>
      </c>
    </row>
    <row r="336">
      <c r="A336" s="4" t="s">
        <v>6</v>
      </c>
      <c r="B336" s="5" t="s">
        <v>245</v>
      </c>
      <c r="C336" s="6" t="str">
        <f>IFERROR(VLOOKUP(B336,Rankings!A:B,2,FALSE),"")</f>
        <v>UNLIKELY</v>
      </c>
      <c r="D336" s="8" t="s">
        <v>247</v>
      </c>
      <c r="E336" s="7" t="str">
        <f>IFERROR(VLOOKUP(B336,'Conditions Treated'!A:B,2,FALSE),"")</f>
        <v>Pain in osteoarthritis of the knee</v>
      </c>
    </row>
    <row r="337">
      <c r="A337" s="4" t="s">
        <v>802</v>
      </c>
      <c r="B337" s="10" t="s">
        <v>977</v>
      </c>
      <c r="C337" s="6" t="str">
        <f>IFERROR(VLOOKUP(B337,Rankings!A:B,2,FALSE),"")</f>
        <v>UNLIKELY</v>
      </c>
      <c r="D337" s="10" t="s">
        <v>978</v>
      </c>
      <c r="E337" s="7" t="str">
        <f>IFERROR(VLOOKUP(B337,'Conditions Treated'!A:B,2,FALSE),"")</f>
        <v>Pain severe enough to require an opioid analgesic</v>
      </c>
    </row>
    <row r="338">
      <c r="A338" s="4" t="s">
        <v>802</v>
      </c>
      <c r="B338" s="10" t="s">
        <v>1026</v>
      </c>
      <c r="C338" s="6" t="str">
        <f>IFERROR(VLOOKUP(B338,Rankings!A:B,2,FALSE),"")</f>
        <v>UNLIKELY</v>
      </c>
      <c r="D338" s="10" t="s">
        <v>1027</v>
      </c>
      <c r="E338" s="7" t="str">
        <f>IFERROR(VLOOKUP(B338,'Conditions Treated'!A:B,2,FALSE),"")</f>
        <v>Pain severe enough to require an opioid analgesic</v>
      </c>
    </row>
    <row r="339">
      <c r="A339" s="4" t="s">
        <v>802</v>
      </c>
      <c r="B339" s="10" t="s">
        <v>993</v>
      </c>
      <c r="C339" s="6" t="str">
        <f>IFERROR(VLOOKUP(B339,Rankings!A:B,2,FALSE),"")</f>
        <v>LIKELY</v>
      </c>
      <c r="D339" s="10" t="s">
        <v>994</v>
      </c>
      <c r="E339" s="7" t="str">
        <f>IFERROR(VLOOKUP(B339,'Conditions Treated'!A:B,2,FALSE),"")</f>
        <v>Pain, Neuropathic pain associated with diabetic peripheral neuropathy</v>
      </c>
    </row>
    <row r="340">
      <c r="A340" s="4" t="s">
        <v>6</v>
      </c>
      <c r="B340" s="5" t="s">
        <v>636</v>
      </c>
      <c r="C340" s="6" t="str">
        <f>IFERROR(VLOOKUP(B340,Rankings!A:B,2,FALSE),"")</f>
        <v>HIGHLY LIKELY</v>
      </c>
      <c r="D340" s="8" t="s">
        <v>637</v>
      </c>
      <c r="E340" s="7" t="str">
        <f>IFERROR(VLOOKUP(B340,'Conditions Treated'!A:B,2,FALSE),"")</f>
        <v>Parenteral nutrition</v>
      </c>
    </row>
    <row r="341">
      <c r="A341" s="4" t="s">
        <v>802</v>
      </c>
      <c r="B341" s="10" t="s">
        <v>968</v>
      </c>
      <c r="C341" s="6" t="str">
        <f>IFERROR(VLOOKUP(B341,Rankings!A:B,2,FALSE),"")</f>
        <v>HIGHLY LIKELY</v>
      </c>
      <c r="D341" s="10" t="s">
        <v>969</v>
      </c>
      <c r="E341" s="7" t="str">
        <f>IFERROR(VLOOKUP(B341,'Conditions Treated'!A:B,2,FALSE),"")</f>
        <v>Parkinson's disease</v>
      </c>
    </row>
    <row r="342">
      <c r="A342" s="4" t="s">
        <v>6</v>
      </c>
      <c r="B342" s="5" t="s">
        <v>56</v>
      </c>
      <c r="C342" s="6" t="str">
        <f>IFERROR(VLOOKUP(B342,Rankings!A:B,2,FALSE),"")</f>
        <v>HIGHLY LIKELY</v>
      </c>
      <c r="D342" s="8" t="s">
        <v>58</v>
      </c>
      <c r="E342" s="7" t="str">
        <f>IFERROR(VLOOKUP(B342,'Conditions Treated'!A:B,2,FALSE),"")</f>
        <v>Parkinson's disease</v>
      </c>
    </row>
    <row r="343">
      <c r="A343" s="4" t="s">
        <v>802</v>
      </c>
      <c r="B343" s="10" t="s">
        <v>1082</v>
      </c>
      <c r="C343" s="6" t="str">
        <f>IFERROR(VLOOKUP(B343,Rankings!A:B,2,FALSE),"")</f>
        <v>HIGHLY LIKELY</v>
      </c>
      <c r="D343" s="10" t="s">
        <v>1083</v>
      </c>
      <c r="E343" s="7" t="str">
        <f>IFERROR(VLOOKUP(B343,'Conditions Treated'!A:B,2,FALSE),"")</f>
        <v>Parkinson's disease</v>
      </c>
    </row>
    <row r="344">
      <c r="A344" s="4" t="s">
        <v>802</v>
      </c>
      <c r="B344" s="10" t="s">
        <v>951</v>
      </c>
      <c r="C344" s="6" t="str">
        <f>IFERROR(VLOOKUP(B344,Rankings!A:B,2,FALSE),"")</f>
        <v>LIKELY</v>
      </c>
      <c r="D344" s="10" t="s">
        <v>952</v>
      </c>
      <c r="E344" s="7" t="str">
        <f>IFERROR(VLOOKUP(B344,'Conditions Treated'!A:B,2,FALSE),"")</f>
        <v>Parkinson’s disease</v>
      </c>
    </row>
    <row r="345">
      <c r="A345" s="4" t="s">
        <v>6</v>
      </c>
      <c r="B345" s="5" t="s">
        <v>177</v>
      </c>
      <c r="C345" s="6" t="str">
        <f>IFERROR(VLOOKUP(B345,Rankings!A:B,2,FALSE),"")</f>
        <v>HIGHLY LIKELY</v>
      </c>
      <c r="D345" s="8" t="s">
        <v>178</v>
      </c>
      <c r="E345" s="7" t="str">
        <f>IFERROR(VLOOKUP(B345,'Conditions Treated'!A:B,2,FALSE),"")</f>
        <v>Paroxysmal nocturnal hemoglobinuria</v>
      </c>
    </row>
    <row r="346">
      <c r="A346" s="4" t="s">
        <v>751</v>
      </c>
      <c r="B346" s="5" t="s">
        <v>797</v>
      </c>
      <c r="C346" s="6" t="str">
        <f>IFERROR(VLOOKUP(B346,Rankings!A:B,2,FALSE),"")</f>
        <v>HIGHLY LIKELY</v>
      </c>
      <c r="D346" s="8" t="s">
        <v>666</v>
      </c>
      <c r="E346" s="7" t="str">
        <f>IFERROR(VLOOKUP(B346,'Conditions Treated'!A:B,2,FALSE),"")</f>
        <v>Paroxysmal nocturnal hemoglobinuria, Atypical hemolytic uremic syndrome, Generalized myasthenia gravis, Neuromyelitis optica spectrum disorder</v>
      </c>
    </row>
    <row r="347">
      <c r="A347" s="4" t="s">
        <v>802</v>
      </c>
      <c r="B347" s="10" t="s">
        <v>727</v>
      </c>
      <c r="C347" s="6" t="str">
        <f>IFERROR(VLOOKUP(B347,Rankings!A:B,2,FALSE),"")</f>
        <v>LIKELY</v>
      </c>
      <c r="D347" s="10" t="s">
        <v>728</v>
      </c>
      <c r="E347" s="7" t="str">
        <f>IFERROR(VLOOKUP(B347,'Conditions Treated'!A:B,2,FALSE),"")</f>
        <v>Partial seizures</v>
      </c>
    </row>
    <row r="348">
      <c r="A348" s="4" t="s">
        <v>802</v>
      </c>
      <c r="B348" s="10" t="s">
        <v>833</v>
      </c>
      <c r="C348" s="6" t="str">
        <f>IFERROR(VLOOKUP(B348,Rankings!A:B,2,FALSE),"")</f>
        <v>LIKELY</v>
      </c>
      <c r="D348" s="10" t="s">
        <v>834</v>
      </c>
      <c r="E348" s="7" t="str">
        <f>IFERROR(VLOOKUP(B348,'Conditions Treated'!A:B,2,FALSE),"")</f>
        <v>Partial-onset seizures</v>
      </c>
    </row>
    <row r="349">
      <c r="A349" s="4" t="s">
        <v>802</v>
      </c>
      <c r="B349" s="10" t="s">
        <v>844</v>
      </c>
      <c r="C349" s="6" t="str">
        <f>IFERROR(VLOOKUP(B349,Rankings!A:B,2,FALSE),"")</f>
        <v>LIKELY</v>
      </c>
      <c r="D349" s="10" t="s">
        <v>845</v>
      </c>
      <c r="E349" s="7" t="str">
        <f>IFERROR(VLOOKUP(B349,'Conditions Treated'!A:B,2,FALSE),"")</f>
        <v>Partial-onset seizures</v>
      </c>
    </row>
    <row r="350">
      <c r="A350" s="4" t="s">
        <v>6</v>
      </c>
      <c r="B350" s="5" t="s">
        <v>301</v>
      </c>
      <c r="C350" s="6" t="str">
        <f>IFERROR(VLOOKUP(B350,Rankings!A:B,2,FALSE),"")</f>
        <v>HIGHLY LIKELY</v>
      </c>
      <c r="D350" s="8" t="s">
        <v>302</v>
      </c>
      <c r="E350" s="7" t="str">
        <f>IFERROR(VLOOKUP(B350,'Conditions Treated'!A:B,2,FALSE),"")</f>
        <v>Periodic Fever Syndromes, Active Still’s Disease, Gout flares</v>
      </c>
    </row>
    <row r="351">
      <c r="A351" s="4" t="s">
        <v>6</v>
      </c>
      <c r="B351" s="5" t="s">
        <v>480</v>
      </c>
      <c r="C351" s="6" t="str">
        <f>IFERROR(VLOOKUP(B351,Rankings!A:B,2,FALSE),"")</f>
        <v>HIGHLY LIKELY</v>
      </c>
      <c r="D351" s="8" t="s">
        <v>481</v>
      </c>
      <c r="E351" s="7" t="str">
        <f>IFERROR(VLOOKUP(B351,'Conditions Treated'!A:B,2,FALSE),"")</f>
        <v>Phenylketonuria</v>
      </c>
    </row>
    <row r="352">
      <c r="A352" s="4" t="s">
        <v>802</v>
      </c>
      <c r="B352" s="10" t="s">
        <v>872</v>
      </c>
      <c r="C352" s="6" t="str">
        <f>IFERROR(VLOOKUP(B352,Rankings!A:B,2,FALSE),"")</f>
        <v>HIGHLY LIKELY</v>
      </c>
      <c r="D352" s="10" t="s">
        <v>873</v>
      </c>
      <c r="E352" s="7" t="str">
        <f>IFERROR(VLOOKUP(B352,'Conditions Treated'!A:B,2,FALSE),"")</f>
        <v>Pheochromocytoma</v>
      </c>
    </row>
    <row r="353">
      <c r="A353" s="4" t="s">
        <v>802</v>
      </c>
      <c r="B353" s="10" t="s">
        <v>878</v>
      </c>
      <c r="C353" s="6" t="str">
        <f>IFERROR(VLOOKUP(B353,Rankings!A:B,2,FALSE),"")</f>
        <v>HIGHLY LIKELY</v>
      </c>
      <c r="D353" s="10" t="s">
        <v>879</v>
      </c>
      <c r="E353" s="7" t="str">
        <f>IFERROR(VLOOKUP(B353,'Conditions Treated'!A:B,2,FALSE),"")</f>
        <v>Pheochromocytoma</v>
      </c>
    </row>
    <row r="354">
      <c r="A354" s="4" t="s">
        <v>6</v>
      </c>
      <c r="B354" s="5" t="s">
        <v>615</v>
      </c>
      <c r="C354" s="6" t="str">
        <f>IFERROR(VLOOKUP(B354,Rankings!A:B,2,FALSE),"")</f>
        <v>HIGHLY LIKELY</v>
      </c>
      <c r="D354" s="8" t="s">
        <v>616</v>
      </c>
      <c r="E354" s="7" t="str">
        <f>IFERROR(VLOOKUP(B354,'Conditions Treated'!A:B,2,FALSE),"")</f>
        <v>Philadelphia chromosome positive chronic myeloid leukemia</v>
      </c>
    </row>
    <row r="355">
      <c r="A355" s="4" t="s">
        <v>6</v>
      </c>
      <c r="B355" s="5" t="s">
        <v>261</v>
      </c>
      <c r="C355" s="6" t="str">
        <f>IFERROR(VLOOKUP(B355,Rankings!A:B,2,FALSE),"")</f>
        <v>HIGHLY LIKELY</v>
      </c>
      <c r="D355" s="8" t="s">
        <v>262</v>
      </c>
      <c r="E355" s="7" t="str">
        <f>IFERROR(VLOOKUP(B355,'Conditions Treated'!A:B,2,FALSE),"")</f>
        <v>Philadelphia chromosome positive chronic myeloid leukemia, Relapsed or refractory Philadelphia chromosome positive acute lymphoblastic leukemia, Myelodysplastic/myeloproliferative diseases, Aggressive systemic mastocytosis, Hypereosinophilic syndrome, Dermatofibrosarcoma protuberans, Kit+ Gastrointestinal Stromal Tumors</v>
      </c>
    </row>
    <row r="356">
      <c r="A356" s="4" t="s">
        <v>6</v>
      </c>
      <c r="B356" s="5" t="s">
        <v>387</v>
      </c>
      <c r="C356" s="6" t="str">
        <f>IFERROR(VLOOKUP(B356,Rankings!A:B,2,FALSE),"")</f>
        <v>HIGHLY LIKELY</v>
      </c>
      <c r="D356" s="8" t="s">
        <v>388</v>
      </c>
      <c r="E356" s="7" t="str">
        <f>IFERROR(VLOOKUP(B356,'Conditions Treated'!A:B,2,FALSE),"")</f>
        <v>Philadelphia chromosome-negative acute lymphoblastic leukemia</v>
      </c>
    </row>
    <row r="357">
      <c r="A357" s="4" t="s">
        <v>6</v>
      </c>
      <c r="B357" s="5" t="s">
        <v>295</v>
      </c>
      <c r="C357" s="6" t="str">
        <f>IFERROR(VLOOKUP(B357,Rankings!A:B,2,FALSE),"")</f>
        <v>HIGHLY LIKELY</v>
      </c>
      <c r="D357" s="8" t="s">
        <v>296</v>
      </c>
      <c r="E357" s="7" t="str">
        <f>IFERROR(VLOOKUP(B357,'Conditions Treated'!A:B,2,FALSE),"")</f>
        <v>Philadelphia Chromosome-Positive Acute Lymphoblastic Leukemia, Chronic Myeloid Leukemia</v>
      </c>
    </row>
    <row r="358">
      <c r="A358" s="4" t="s">
        <v>6</v>
      </c>
      <c r="B358" s="5" t="s">
        <v>556</v>
      </c>
      <c r="C358" s="6" t="str">
        <f>IFERROR(VLOOKUP(B358,Rankings!A:B,2,FALSE),"")</f>
        <v>HIGHLY LIKELY</v>
      </c>
      <c r="D358" s="8" t="s">
        <v>557</v>
      </c>
      <c r="E358" s="7" t="str">
        <f>IFERROR(VLOOKUP(B358,'Conditions Treated'!A:B,2,FALSE),"")</f>
        <v>Philadelphia chromosome-positive chronic myeloid leukemia</v>
      </c>
    </row>
    <row r="359">
      <c r="A359" s="4" t="s">
        <v>6</v>
      </c>
      <c r="B359" s="5" t="s">
        <v>579</v>
      </c>
      <c r="C359" s="6" t="str">
        <f>IFERROR(VLOOKUP(B359,Rankings!A:B,2,FALSE),"")</f>
        <v>HIGHLY LIKELY</v>
      </c>
      <c r="D359" s="8" t="s">
        <v>580</v>
      </c>
      <c r="E359" s="7" t="str">
        <f>IFERROR(VLOOKUP(B359,'Conditions Treated'!A:B,2,FALSE),"")</f>
        <v>Philadelphia chromosome-positive chronic myeloid leukemia, Philadelphia chromosome-positive acute lymphoblastic leukemia</v>
      </c>
    </row>
    <row r="360">
      <c r="A360" s="4" t="s">
        <v>802</v>
      </c>
      <c r="B360" s="10" t="s">
        <v>1065</v>
      </c>
      <c r="C360" s="6" t="str">
        <f>IFERROR(VLOOKUP(B360,Rankings!A:B,2,FALSE),"")</f>
        <v>HIGHLY LIKELY</v>
      </c>
      <c r="D360" s="10" t="s">
        <v>1066</v>
      </c>
      <c r="E360" s="7" t="str">
        <f>IFERROR(VLOOKUP(B360,'Conditions Treated'!A:B,2,FALSE),"")</f>
        <v>Plaque psoriasis</v>
      </c>
    </row>
    <row r="361">
      <c r="A361" s="4" t="s">
        <v>802</v>
      </c>
      <c r="B361" s="10" t="s">
        <v>607</v>
      </c>
      <c r="C361" s="6" t="str">
        <f>IFERROR(VLOOKUP(B361,Rankings!A:B,2,FALSE),"")</f>
        <v>LIKELY</v>
      </c>
      <c r="D361" s="10" t="s">
        <v>608</v>
      </c>
      <c r="E361" s="7" t="str">
        <f>IFERROR(VLOOKUP(B361,'Conditions Treated'!A:B,2,FALSE),"")</f>
        <v>Plaque psoriasis, Psoriatic arthritis, Ankylosing spondylitis, Non-radiographic axial spondyloarthritis</v>
      </c>
    </row>
    <row r="362">
      <c r="A362" s="4" t="s">
        <v>6</v>
      </c>
      <c r="B362" s="5" t="s">
        <v>609</v>
      </c>
      <c r="C362" s="6" t="str">
        <f>IFERROR(VLOOKUP(B362,Rankings!A:B,2,FALSE),"")</f>
        <v>LIKELY</v>
      </c>
      <c r="D362" s="8" t="s">
        <v>610</v>
      </c>
      <c r="E362" s="7" t="str">
        <f>IFERROR(VLOOKUP(B362,'Conditions Treated'!A:B,2,FALSE),"")</f>
        <v>Plaque psoriasis, Psoriatic arthritis, Ankylosing spondylitis, Non-radiographic axial spondyloarthritis</v>
      </c>
    </row>
    <row r="363">
      <c r="A363" s="4" t="s">
        <v>751</v>
      </c>
      <c r="B363" s="5" t="s">
        <v>759</v>
      </c>
      <c r="C363" s="6" t="str">
        <f>IFERROR(VLOOKUP(B363,Rankings!A:B,2,FALSE),"")</f>
        <v>LIKELY</v>
      </c>
      <c r="D363" s="8" t="s">
        <v>134</v>
      </c>
      <c r="E363" s="7" t="str">
        <f>IFERROR(VLOOKUP(B363,'Conditions Treated'!A:B,2,FALSE),"")</f>
        <v>Plaque psoriasis, Psoriatic arthritis, Ankylosing spondylitis, Non-radiographic axial spondyloarthritis, Enthesitis-related arthritis, Hidradenitis suppurativa</v>
      </c>
    </row>
    <row r="364">
      <c r="A364" s="4" t="s">
        <v>751</v>
      </c>
      <c r="B364" s="5" t="s">
        <v>788</v>
      </c>
      <c r="C364" s="6" t="str">
        <f>IFERROR(VLOOKUP(B364,Rankings!A:B,2,FALSE),"")</f>
        <v>LIKELY</v>
      </c>
      <c r="D364" s="8" t="s">
        <v>582</v>
      </c>
      <c r="E364" s="7" t="str">
        <f>IFERROR(VLOOKUP(B364,'Conditions Treated'!A:B,2,FALSE),"")</f>
        <v>Plaque psoriasis, Psoriatic arthritis, Crohn's disease, Ulcerative colitis</v>
      </c>
    </row>
    <row r="365">
      <c r="A365" s="4" t="s">
        <v>6</v>
      </c>
      <c r="B365" s="5" t="s">
        <v>454</v>
      </c>
      <c r="C365" s="6" t="str">
        <f>IFERROR(VLOOKUP(B365,Rankings!A:B,2,FALSE),"")</f>
        <v>HIGHLY LIKELY</v>
      </c>
      <c r="D365" s="8" t="s">
        <v>455</v>
      </c>
      <c r="E365" s="7" t="str">
        <f>IFERROR(VLOOKUP(B365,'Conditions Treated'!A:B,2,FALSE),"")</f>
        <v>Polyneuropathy of hereditary transthyretin-mediated amyloidosis</v>
      </c>
    </row>
    <row r="366">
      <c r="A366" s="4" t="s">
        <v>6</v>
      </c>
      <c r="B366" s="5" t="s">
        <v>379</v>
      </c>
      <c r="C366" s="6" t="str">
        <f>IFERROR(VLOOKUP(B366,Rankings!A:B,2,FALSE),"")</f>
        <v>HIGHLY LIKELY</v>
      </c>
      <c r="D366" s="8" t="s">
        <v>380</v>
      </c>
      <c r="E366" s="7" t="str">
        <f>IFERROR(VLOOKUP(B366,'Conditions Treated'!A:B,2,FALSE),"")</f>
        <v>Pompe disease</v>
      </c>
    </row>
    <row r="367">
      <c r="A367" s="4" t="s">
        <v>802</v>
      </c>
      <c r="B367" s="10" t="s">
        <v>949</v>
      </c>
      <c r="C367" s="6" t="str">
        <f>IFERROR(VLOOKUP(B367,Rankings!A:B,2,FALSE),"")</f>
        <v>LIKELY</v>
      </c>
      <c r="D367" s="10" t="s">
        <v>950</v>
      </c>
      <c r="E367" s="7" t="str">
        <f>IFERROR(VLOOKUP(B367,'Conditions Treated'!A:B,2,FALSE),"")</f>
        <v>Post-herpetic neuralgia</v>
      </c>
    </row>
    <row r="368">
      <c r="A368" s="4" t="s">
        <v>802</v>
      </c>
      <c r="B368" s="10" t="s">
        <v>1089</v>
      </c>
      <c r="C368" s="6" t="str">
        <f>IFERROR(VLOOKUP(B368,Rankings!A:B,2,FALSE),"")</f>
        <v>UNLIKELY</v>
      </c>
      <c r="D368" s="10" t="s">
        <v>1090</v>
      </c>
      <c r="E368" s="7" t="str">
        <f>IFERROR(VLOOKUP(B368,'Conditions Treated'!A:B,2,FALSE),"")</f>
        <v>Postoperative nausea and vomiting, Nausea associated with gastroenteritis</v>
      </c>
    </row>
    <row r="369">
      <c r="A369" s="4" t="s">
        <v>802</v>
      </c>
      <c r="B369" s="10" t="s">
        <v>46</v>
      </c>
      <c r="C369" s="6" t="str">
        <f>IFERROR(VLOOKUP(B369,Rankings!A:B,2,FALSE),"")</f>
        <v>HIGHLY LIKELY</v>
      </c>
      <c r="D369" s="10" t="s">
        <v>825</v>
      </c>
      <c r="E369" s="7" t="str">
        <f>IFERROR(VLOOKUP(B369,'Conditions Treated'!A:B,2,FALSE),"")</f>
        <v>Presumed fungal infection in febrile, neutropenic patients, Cryptococcal Meningitis in HIV-infected patients, Aspergillus species, Candida species, and/or Cryptococcus species infections refractory to amphotericin B deoxycholate, Visceral leishmaniasis</v>
      </c>
    </row>
    <row r="370">
      <c r="A370" s="4" t="s">
        <v>802</v>
      </c>
      <c r="B370" s="10" t="s">
        <v>848</v>
      </c>
      <c r="C370" s="6" t="str">
        <f>IFERROR(VLOOKUP(B370,Rankings!A:B,2,FALSE),"")</f>
        <v>HIGHLY LIKELY</v>
      </c>
      <c r="D370" s="10" t="s">
        <v>850</v>
      </c>
      <c r="E370" s="7" t="str">
        <f>IFERROR(VLOOKUP(B370,'Conditions Treated'!A:B,2,FALSE),"")</f>
        <v>Presumed fungal infections in febrile, neutropenic patients, Candidemia, Esophageal candidiasis, Invasive aspergillosis</v>
      </c>
    </row>
    <row r="371">
      <c r="A371" s="4" t="s">
        <v>6</v>
      </c>
      <c r="B371" s="5" t="s">
        <v>437</v>
      </c>
      <c r="C371" s="6" t="str">
        <f>IFERROR(VLOOKUP(B371,Rankings!A:B,2,FALSE),"")</f>
        <v>HIGHLY LIKELY</v>
      </c>
      <c r="D371" s="8" t="s">
        <v>439</v>
      </c>
      <c r="E371" s="7" t="str">
        <f>IFERROR(VLOOKUP(B371,'Conditions Treated'!A:B,2,FALSE),"")</f>
        <v>Primary biliary cholangitis</v>
      </c>
    </row>
    <row r="372">
      <c r="A372" s="4" t="s">
        <v>6</v>
      </c>
      <c r="B372" s="5" t="s">
        <v>67</v>
      </c>
      <c r="C372" s="6" t="str">
        <f>IFERROR(VLOOKUP(B372,Rankings!A:B,2,FALSE),"")</f>
        <v>HIGHLY LIKELY</v>
      </c>
      <c r="D372" s="8" t="s">
        <v>69</v>
      </c>
      <c r="E372" s="7" t="str">
        <f>IFERROR(VLOOKUP(B372,'Conditions Treated'!A:B,2,FALSE),"")</f>
        <v>Primary humoral immunodeficiency</v>
      </c>
    </row>
    <row r="373">
      <c r="A373" s="4" t="s">
        <v>751</v>
      </c>
      <c r="B373" s="5" t="s">
        <v>768</v>
      </c>
      <c r="C373" s="6" t="str">
        <f>IFERROR(VLOOKUP(B373,Rankings!A:B,2,FALSE),"")</f>
        <v>HIGHLY LIKELY</v>
      </c>
      <c r="D373" s="8" t="s">
        <v>235</v>
      </c>
      <c r="E373" s="7" t="str">
        <f>IFERROR(VLOOKUP(B373,'Conditions Treated'!A:B,2,FALSE),"")</f>
        <v>Primary humoral immunodeficiency</v>
      </c>
    </row>
    <row r="374">
      <c r="A374" s="4" t="s">
        <v>6</v>
      </c>
      <c r="B374" s="5" t="s">
        <v>442</v>
      </c>
      <c r="C374" s="6" t="str">
        <f>IFERROR(VLOOKUP(B374,Rankings!A:B,2,FALSE),"")</f>
        <v>HIGHLY LIKELY</v>
      </c>
      <c r="D374" s="8" t="s">
        <v>443</v>
      </c>
      <c r="E374" s="7" t="str">
        <f>IFERROR(VLOOKUP(B374,'Conditions Treated'!A:B,2,FALSE),"")</f>
        <v>Primary humoral immunodeficiency</v>
      </c>
    </row>
    <row r="375">
      <c r="A375" s="4" t="s">
        <v>6</v>
      </c>
      <c r="B375" s="5" t="s">
        <v>139</v>
      </c>
      <c r="C375" s="6" t="str">
        <f>IFERROR(VLOOKUP(B375,Rankings!A:B,2,FALSE),"")</f>
        <v>HIGHLY LIKELY</v>
      </c>
      <c r="D375" s="8" t="s">
        <v>140</v>
      </c>
      <c r="E375" s="7" t="str">
        <f>IFERROR(VLOOKUP(B375,'Conditions Treated'!A:B,2,FALSE),"")</f>
        <v>Primary humoral immunodeficiency</v>
      </c>
    </row>
    <row r="376">
      <c r="A376" s="4" t="s">
        <v>6</v>
      </c>
      <c r="B376" s="5" t="s">
        <v>236</v>
      </c>
      <c r="C376" s="6" t="str">
        <f>IFERROR(VLOOKUP(B376,Rankings!A:B,2,FALSE),"")</f>
        <v>HIGHLY LIKELY</v>
      </c>
      <c r="D376" s="8" t="s">
        <v>235</v>
      </c>
      <c r="E376" s="7" t="str">
        <f>IFERROR(VLOOKUP(B376,'Conditions Treated'!A:B,2,FALSE),"")</f>
        <v>Primary humoral immunodeficiency</v>
      </c>
    </row>
    <row r="377">
      <c r="A377" s="4" t="s">
        <v>6</v>
      </c>
      <c r="B377" s="5" t="s">
        <v>239</v>
      </c>
      <c r="C377" s="6" t="str">
        <f>IFERROR(VLOOKUP(B377,Rankings!A:B,2,FALSE),"")</f>
        <v>HIGHLY LIKELY</v>
      </c>
      <c r="D377" s="8" t="s">
        <v>240</v>
      </c>
      <c r="E377" s="7" t="str">
        <f>IFERROR(VLOOKUP(B377,'Conditions Treated'!A:B,2,FALSE),"")</f>
        <v>Primary humoral immunodeficiency</v>
      </c>
    </row>
    <row r="378">
      <c r="A378" s="4" t="s">
        <v>6</v>
      </c>
      <c r="B378" s="5" t="s">
        <v>698</v>
      </c>
      <c r="C378" s="6" t="str">
        <f>IFERROR(VLOOKUP(B378,Rankings!A:B,2,FALSE),"")</f>
        <v>HIGHLY LIKELY</v>
      </c>
      <c r="D378" s="8" t="s">
        <v>699</v>
      </c>
      <c r="E378" s="7" t="str">
        <f>IFERROR(VLOOKUP(B378,'Conditions Treated'!A:B,2,FALSE),"")</f>
        <v>Primary humoral immunodeficiency disease</v>
      </c>
    </row>
    <row r="379">
      <c r="A379" s="4" t="s">
        <v>6</v>
      </c>
      <c r="B379" s="5" t="s">
        <v>237</v>
      </c>
      <c r="C379" s="6" t="str">
        <f>IFERROR(VLOOKUP(B379,Rankings!A:B,2,FALSE),"")</f>
        <v>HIGHLY LIKELY</v>
      </c>
      <c r="D379" s="8" t="s">
        <v>238</v>
      </c>
      <c r="E379" s="7" t="str">
        <f>IFERROR(VLOOKUP(B379,'Conditions Treated'!A:B,2,FALSE),"")</f>
        <v>Primary Humoral Immunodeficiency, Idiopathic Thrombocytopenic Purpura, Chronic Inflammatory Demyelinating Polyneuropathy</v>
      </c>
    </row>
    <row r="380">
      <c r="A380" s="4" t="s">
        <v>6</v>
      </c>
      <c r="B380" s="5" t="s">
        <v>241</v>
      </c>
      <c r="C380" s="6" t="str">
        <f>IFERROR(VLOOKUP(B380,Rankings!A:B,2,FALSE),"")</f>
        <v>HIGHLY LIKELY</v>
      </c>
      <c r="D380" s="8" t="s">
        <v>242</v>
      </c>
      <c r="E380" s="7" t="str">
        <f>IFERROR(VLOOKUP(B380,'Conditions Treated'!A:B,2,FALSE),"")</f>
        <v>Primary Humoral Immunodeficiency, Idiopathic Thrombocytopenic Purpura, Chronic Inflammatory Demyelinating Polyneuropathy</v>
      </c>
    </row>
    <row r="381">
      <c r="A381" s="4" t="s">
        <v>802</v>
      </c>
      <c r="B381" s="10" t="s">
        <v>342</v>
      </c>
      <c r="C381" s="6" t="str">
        <f>IFERROR(VLOOKUP(B381,Rankings!A:B,2,FALSE),"")</f>
        <v>HIGHLY LIKELY</v>
      </c>
      <c r="D381" s="10" t="s">
        <v>343</v>
      </c>
      <c r="E381" s="7" t="str">
        <f>IFERROR(VLOOKUP(B381,'Conditions Treated'!A:B,2,FALSE),"")</f>
        <v>Primary hyperkalemic periodic paralysis, Primary hypokalemic periodic paralysis</v>
      </c>
    </row>
    <row r="382">
      <c r="A382" s="4" t="s">
        <v>6</v>
      </c>
      <c r="B382" s="5" t="s">
        <v>476</v>
      </c>
      <c r="C382" s="6" t="str">
        <f>IFERROR(VLOOKUP(B382,Rankings!A:B,2,FALSE),"")</f>
        <v>HIGHLY LIKELY</v>
      </c>
      <c r="D382" s="8" t="s">
        <v>477</v>
      </c>
      <c r="E382" s="7" t="str">
        <f>IFERROR(VLOOKUP(B382,'Conditions Treated'!A:B,2,FALSE),"")</f>
        <v>Primary hyperoxaluria type 1</v>
      </c>
    </row>
    <row r="383">
      <c r="A383" s="4" t="s">
        <v>802</v>
      </c>
      <c r="B383" s="10" t="s">
        <v>285</v>
      </c>
      <c r="C383" s="6" t="str">
        <f>IFERROR(VLOOKUP(B383,Rankings!A:B,2,FALSE),"")</f>
        <v>HIGHLY LIKELY</v>
      </c>
      <c r="D383" s="10" t="s">
        <v>286</v>
      </c>
      <c r="E383" s="7" t="str">
        <f>IFERROR(VLOOKUP(B383,'Conditions Treated'!A:B,2,FALSE),"")</f>
        <v>Primary immunodeficiency</v>
      </c>
    </row>
    <row r="384">
      <c r="A384" s="4" t="s">
        <v>6</v>
      </c>
      <c r="B384" s="5" t="s">
        <v>291</v>
      </c>
      <c r="C384" s="6" t="str">
        <f>IFERROR(VLOOKUP(B384,Rankings!A:B,2,FALSE),"")</f>
        <v>HIGHLY LIKELY</v>
      </c>
      <c r="D384" s="8" t="s">
        <v>292</v>
      </c>
      <c r="E384" s="7" t="str">
        <f>IFERROR(VLOOKUP(B384,'Conditions Treated'!A:B,2,FALSE),"")</f>
        <v>Primary Immunodeficiency, Chronic inflammatory demyelinating polyneuropathy</v>
      </c>
    </row>
    <row r="385">
      <c r="A385" s="4" t="s">
        <v>802</v>
      </c>
      <c r="B385" s="10" t="s">
        <v>909</v>
      </c>
      <c r="C385" s="6" t="str">
        <f>IFERROR(VLOOKUP(B385,Rankings!A:B,2,FALSE),"")</f>
        <v>LIKELY</v>
      </c>
      <c r="D385" s="10" t="s">
        <v>910</v>
      </c>
      <c r="E385" s="7" t="str">
        <f>IFERROR(VLOOKUP(B385,'Conditions Treated'!A:B,2,FALSE),"")</f>
        <v>Primary immunodeficient states, Prevention of bacterial infections, Idiopathic Thrombocytopenic Purpura</v>
      </c>
    </row>
    <row r="386">
      <c r="A386" s="4" t="s">
        <v>6</v>
      </c>
      <c r="B386" s="5" t="s">
        <v>538</v>
      </c>
      <c r="C386" s="6" t="str">
        <f>IFERROR(VLOOKUP(B386,Rankings!A:B,2,FALSE),"")</f>
        <v>HIGHLY LIKELY</v>
      </c>
      <c r="D386" s="8" t="s">
        <v>539</v>
      </c>
      <c r="E386" s="7" t="str">
        <f>IFERROR(VLOOKUP(B386,'Conditions Treated'!A:B,2,FALSE),"")</f>
        <v>Primary non-familial hyperlipidemia, Homozygous familial hypercholesterolemia</v>
      </c>
    </row>
    <row r="387">
      <c r="A387" s="4" t="s">
        <v>6</v>
      </c>
      <c r="B387" s="5" t="s">
        <v>116</v>
      </c>
      <c r="C387" s="6" t="str">
        <f>IFERROR(VLOOKUP(B387,Rankings!A:B,2,FALSE),"")</f>
        <v>HIGHLY LIKELY</v>
      </c>
      <c r="D387" s="8" t="s">
        <v>118</v>
      </c>
      <c r="E387" s="7" t="str">
        <f>IFERROR(VLOOKUP(B387,'Conditions Treated'!A:B,2,FALSE),"")</f>
        <v>Primary systemic carnitine deficiency, Inborn error of metabolism</v>
      </c>
    </row>
    <row r="388">
      <c r="A388" s="4" t="s">
        <v>802</v>
      </c>
      <c r="B388" s="10" t="s">
        <v>230</v>
      </c>
      <c r="C388" s="6" t="str">
        <f>IFERROR(VLOOKUP(B388,Rankings!A:B,2,FALSE),"")</f>
        <v>LIKELY</v>
      </c>
      <c r="D388" s="10" t="s">
        <v>231</v>
      </c>
      <c r="E388" s="7" t="str">
        <f>IFERROR(VLOOKUP(B388,'Conditions Treated'!A:B,2,FALSE),"")</f>
        <v>Prophylaxis of ischemic complications, Prophylaxis of deep vein thrombosis, Extended treatment of symptomatic venous thromboembolism, Treatment of symptomatic venous thromboembolism</v>
      </c>
    </row>
    <row r="389">
      <c r="A389" s="4" t="s">
        <v>802</v>
      </c>
      <c r="B389" s="10" t="s">
        <v>1037</v>
      </c>
      <c r="C389" s="6" t="str">
        <f>IFERROR(VLOOKUP(B389,Rankings!A:B,2,FALSE),"")</f>
        <v>LIKELY</v>
      </c>
      <c r="D389" s="10" t="s">
        <v>1039</v>
      </c>
      <c r="E389" s="7" t="str">
        <f>IFERROR(VLOOKUP(B389,'Conditions Treated'!A:B,2,FALSE),"")</f>
        <v>Prophylaxis of organ rejection in renal transplantation, Lymphangioleiomyomatosis</v>
      </c>
    </row>
    <row r="390">
      <c r="A390" s="4" t="s">
        <v>802</v>
      </c>
      <c r="B390" s="10" t="s">
        <v>853</v>
      </c>
      <c r="C390" s="6" t="str">
        <f>IFERROR(VLOOKUP(B390,Rankings!A:B,2,FALSE),"")</f>
        <v>LIKELY</v>
      </c>
      <c r="D390" s="10" t="s">
        <v>854</v>
      </c>
      <c r="E390" s="7" t="str">
        <f>IFERROR(VLOOKUP(B390,'Conditions Treated'!A:B,2,FALSE),"")</f>
        <v>Prophylaxis of organ rejection in renal, cardiac or hepatic transplants</v>
      </c>
    </row>
    <row r="391">
      <c r="A391" s="4" t="s">
        <v>6</v>
      </c>
      <c r="B391" s="5" t="s">
        <v>466</v>
      </c>
      <c r="C391" s="6" t="str">
        <f>IFERROR(VLOOKUP(B391,Rankings!A:B,2,FALSE),"")</f>
        <v>HIGHLY LIKELY</v>
      </c>
      <c r="D391" s="8" t="s">
        <v>467</v>
      </c>
      <c r="E391" s="7" t="str">
        <f>IFERROR(VLOOKUP(B391,'Conditions Treated'!A:B,2,FALSE),"")</f>
        <v>Pulmonary arterial hypertension</v>
      </c>
    </row>
    <row r="392">
      <c r="A392" s="4" t="s">
        <v>6</v>
      </c>
      <c r="B392" s="5" t="s">
        <v>526</v>
      </c>
      <c r="C392" s="6" t="str">
        <f>IFERROR(VLOOKUP(B392,Rankings!A:B,2,FALSE),"")</f>
        <v>HIGHLY LIKELY</v>
      </c>
      <c r="D392" s="8" t="s">
        <v>527</v>
      </c>
      <c r="E392" s="7" t="str">
        <f>IFERROR(VLOOKUP(B392,'Conditions Treated'!A:B,2,FALSE),"")</f>
        <v>Pulmonary arterial hypertension</v>
      </c>
    </row>
    <row r="393">
      <c r="A393" s="4" t="s">
        <v>6</v>
      </c>
      <c r="B393" s="5" t="s">
        <v>224</v>
      </c>
      <c r="C393" s="6" t="str">
        <f>IFERROR(VLOOKUP(B393,Rankings!A:B,2,FALSE),"")</f>
        <v>HIGHLY LIKELY</v>
      </c>
      <c r="D393" s="8" t="s">
        <v>225</v>
      </c>
      <c r="E393" s="7" t="str">
        <f>IFERROR(VLOOKUP(B393,'Conditions Treated'!A:B,2,FALSE),"")</f>
        <v>Pulmonary arterial hypertension</v>
      </c>
    </row>
    <row r="394">
      <c r="A394" s="4" t="s">
        <v>6</v>
      </c>
      <c r="B394" s="5" t="s">
        <v>367</v>
      </c>
      <c r="C394" s="6" t="str">
        <f>IFERROR(VLOOKUP(B394,Rankings!A:B,2,FALSE),"")</f>
        <v>HIGHLY LIKELY</v>
      </c>
      <c r="D394" s="8" t="s">
        <v>368</v>
      </c>
      <c r="E394" s="7" t="str">
        <f>IFERROR(VLOOKUP(B394,'Conditions Treated'!A:B,2,FALSE),"")</f>
        <v>Pulmonary arterial hypertension</v>
      </c>
    </row>
    <row r="395">
      <c r="A395" s="4" t="s">
        <v>6</v>
      </c>
      <c r="B395" s="5" t="s">
        <v>462</v>
      </c>
      <c r="C395" s="6" t="str">
        <f>IFERROR(VLOOKUP(B395,Rankings!A:B,2,FALSE),"")</f>
        <v>HIGHLY LIKELY</v>
      </c>
      <c r="D395" s="8" t="s">
        <v>463</v>
      </c>
      <c r="E395" s="7" t="str">
        <f>IFERROR(VLOOKUP(B395,'Conditions Treated'!A:B,2,FALSE),"")</f>
        <v>Pulmonary arterial hypertension</v>
      </c>
    </row>
    <row r="396">
      <c r="A396" s="4" t="s">
        <v>802</v>
      </c>
      <c r="B396" s="10" t="s">
        <v>1051</v>
      </c>
      <c r="C396" s="6" t="str">
        <f>IFERROR(VLOOKUP(B396,Rankings!A:B,2,FALSE),"")</f>
        <v>HIGHLY LIKELY</v>
      </c>
      <c r="D396" s="10" t="s">
        <v>1052</v>
      </c>
      <c r="E396" s="7" t="str">
        <f>IFERROR(VLOOKUP(B396,'Conditions Treated'!A:B,2,FALSE),"")</f>
        <v>Pulmonary arterial hypertension</v>
      </c>
    </row>
    <row r="397">
      <c r="A397" s="4" t="s">
        <v>6</v>
      </c>
      <c r="B397" s="5" t="s">
        <v>634</v>
      </c>
      <c r="C397" s="6" t="str">
        <f>IFERROR(VLOOKUP(B397,Rankings!A:B,2,FALSE),"")</f>
        <v>HIGHLY LIKELY</v>
      </c>
      <c r="D397" s="8" t="s">
        <v>635</v>
      </c>
      <c r="E397" s="7" t="str">
        <f>IFERROR(VLOOKUP(B397,'Conditions Treated'!A:B,2,FALSE),"")</f>
        <v>Pulmonary arterial hypertension</v>
      </c>
    </row>
    <row r="398">
      <c r="A398" s="4" t="s">
        <v>6</v>
      </c>
      <c r="B398" s="5" t="s">
        <v>667</v>
      </c>
      <c r="C398" s="6" t="str">
        <f>IFERROR(VLOOKUP(B398,Rankings!A:B,2,FALSE),"")</f>
        <v>HIGHLY LIKELY</v>
      </c>
      <c r="D398" s="8" t="s">
        <v>668</v>
      </c>
      <c r="E398" s="7" t="str">
        <f>IFERROR(VLOOKUP(B398,'Conditions Treated'!A:B,2,FALSE),"")</f>
        <v>Pulmonary arterial hypertension</v>
      </c>
    </row>
    <row r="399">
      <c r="A399" s="4" t="s">
        <v>6</v>
      </c>
      <c r="B399" s="5" t="s">
        <v>662</v>
      </c>
      <c r="C399" s="6" t="str">
        <f>IFERROR(VLOOKUP(B399,Rankings!A:B,2,FALSE),"")</f>
        <v>HIGHLY LIKELY</v>
      </c>
      <c r="D399" s="8" t="s">
        <v>663</v>
      </c>
      <c r="E399" s="7" t="str">
        <f>IFERROR(VLOOKUP(B399,'Conditions Treated'!A:B,2,FALSE),"")</f>
        <v>Pulmonary arterial hypertension, Pulmonary hypertension associated with interstitial lung disease</v>
      </c>
    </row>
    <row r="400">
      <c r="A400" s="4" t="s">
        <v>6</v>
      </c>
      <c r="B400" s="5" t="s">
        <v>721</v>
      </c>
      <c r="C400" s="6" t="str">
        <f>IFERROR(VLOOKUP(B400,Rankings!A:B,2,FALSE),"")</f>
        <v>HIGHLY LIKELY</v>
      </c>
      <c r="D400" s="8" t="s">
        <v>722</v>
      </c>
      <c r="E400" s="7" t="str">
        <f>IFERROR(VLOOKUP(B400,'Conditions Treated'!A:B,2,FALSE),"")</f>
        <v>Recurrent epithelial ovarian, fallopian tube, or primary peritoneal cancer, Advanced ovarian, fallopian tube, or primary peritoneal cancer</v>
      </c>
    </row>
    <row r="401">
      <c r="A401" s="4" t="s">
        <v>802</v>
      </c>
      <c r="B401" s="10" t="s">
        <v>550</v>
      </c>
      <c r="C401" s="6" t="str">
        <f>IFERROR(VLOOKUP(B401,Rankings!A:B,2,FALSE),"")</f>
        <v>LIKELY</v>
      </c>
      <c r="D401" s="10" t="s">
        <v>551</v>
      </c>
      <c r="E401" s="7" t="str">
        <f>IFERROR(VLOOKUP(B401,'Conditions Treated'!A:B,2,FALSE),"")</f>
        <v>Refractory Complex Partial Seizures, Infantile Spasms</v>
      </c>
    </row>
    <row r="402">
      <c r="A402" s="4" t="s">
        <v>6</v>
      </c>
      <c r="B402" s="5" t="s">
        <v>729</v>
      </c>
      <c r="C402" s="6" t="str">
        <f>IFERROR(VLOOKUP(B402,Rankings!A:B,2,FALSE),"")</f>
        <v>HIGHLY LIKELY</v>
      </c>
      <c r="D402" s="8" t="s">
        <v>730</v>
      </c>
      <c r="E402" s="7" t="str">
        <f>IFERROR(VLOOKUP(B402,'Conditions Treated'!A:B,2,FALSE),"")</f>
        <v>Relapsed chronic lymphocytic leukemia</v>
      </c>
    </row>
    <row r="403">
      <c r="A403" s="4" t="s">
        <v>6</v>
      </c>
      <c r="B403" s="5" t="s">
        <v>299</v>
      </c>
      <c r="C403" s="6" t="str">
        <f>IFERROR(VLOOKUP(B403,Rankings!A:B,2,FALSE),"")</f>
        <v>HIGHLY LIKELY</v>
      </c>
      <c r="D403" s="8" t="s">
        <v>300</v>
      </c>
      <c r="E403" s="7" t="str">
        <f>IFERROR(VLOOKUP(B403,'Conditions Treated'!A:B,2,FALSE),"")</f>
        <v>Relapsed or refractory acute myeloid leukemia</v>
      </c>
    </row>
    <row r="404">
      <c r="A404" s="4" t="s">
        <v>6</v>
      </c>
      <c r="B404" s="5" t="s">
        <v>705</v>
      </c>
      <c r="C404" s="6" t="str">
        <f>IFERROR(VLOOKUP(B404,Rankings!A:B,2,FALSE),"")</f>
        <v>HIGHLY LIKELY</v>
      </c>
      <c r="D404" s="8" t="s">
        <v>706</v>
      </c>
      <c r="E404" s="7" t="str">
        <f>IFERROR(VLOOKUP(B404,'Conditions Treated'!A:B,2,FALSE),"")</f>
        <v>Relapsed or refractory acute myeloid leukemia</v>
      </c>
    </row>
    <row r="405">
      <c r="A405" s="4" t="s">
        <v>6</v>
      </c>
      <c r="B405" s="5" t="s">
        <v>228</v>
      </c>
      <c r="C405" s="6" t="str">
        <f>IFERROR(VLOOKUP(B405,Rankings!A:B,2,FALSE),"")</f>
        <v>HIGHLY LIKELY</v>
      </c>
      <c r="D405" s="8" t="s">
        <v>229</v>
      </c>
      <c r="E405" s="7" t="str">
        <f>IFERROR(VLOOKUP(B405,'Conditions Treated'!A:B,2,FALSE),"")</f>
        <v>Relapsed or refractory advanced renal cell carcinoma</v>
      </c>
    </row>
    <row r="406">
      <c r="A406" s="4" t="s">
        <v>6</v>
      </c>
      <c r="B406" s="5" t="s">
        <v>92</v>
      </c>
      <c r="C406" s="6" t="str">
        <f>IFERROR(VLOOKUP(B406,Rankings!A:B,2,FALSE),"")</f>
        <v>HIGHLY LIKELY</v>
      </c>
      <c r="D406" s="8" t="s">
        <v>93</v>
      </c>
      <c r="E406" s="7" t="str">
        <f>IFERROR(VLOOKUP(B406,'Conditions Treated'!A:B,2,FALSE),"")</f>
        <v>Relapsed or refractory CD22-positive B-cell precursor acute lymphoblastic leukemia</v>
      </c>
    </row>
    <row r="407">
      <c r="A407" s="4" t="s">
        <v>6</v>
      </c>
      <c r="B407" s="5" t="s">
        <v>131</v>
      </c>
      <c r="C407" s="6" t="str">
        <f>IFERROR(VLOOKUP(B407,Rankings!A:B,2,FALSE),"")</f>
        <v>HIGHLY LIKELY</v>
      </c>
      <c r="D407" s="8" t="s">
        <v>132</v>
      </c>
      <c r="E407" s="7" t="str">
        <f>IFERROR(VLOOKUP(B407,'Conditions Treated'!A:B,2,FALSE),"")</f>
        <v>Relapsed or refractory chronic lymphocytic leukemia or small lymphocytic lymphoma, Relapsed or refractory follicular lymphoma</v>
      </c>
    </row>
    <row r="408">
      <c r="A408" s="4" t="s">
        <v>6</v>
      </c>
      <c r="B408" s="5" t="s">
        <v>397</v>
      </c>
      <c r="C408" s="6" t="str">
        <f>IFERROR(VLOOKUP(B408,Rankings!A:B,2,FALSE),"")</f>
        <v>HIGHLY LIKELY</v>
      </c>
      <c r="D408" s="8" t="s">
        <v>398</v>
      </c>
      <c r="E408" s="7" t="str">
        <f>IFERROR(VLOOKUP(B408,'Conditions Treated'!A:B,2,FALSE),"")</f>
        <v>Relapsed or refractory diffuse large B-cell lymphoma</v>
      </c>
    </row>
    <row r="409">
      <c r="A409" s="4" t="s">
        <v>6</v>
      </c>
      <c r="B409" s="5" t="s">
        <v>98</v>
      </c>
      <c r="C409" s="6" t="str">
        <f>IFERROR(VLOOKUP(B409,Rankings!A:B,2,FALSE),"")</f>
        <v>HIGHLY LIKELY</v>
      </c>
      <c r="D409" s="8" t="s">
        <v>99</v>
      </c>
      <c r="E409" s="7" t="str">
        <f>IFERROR(VLOOKUP(B409,'Conditions Treated'!A:B,2,FALSE),"")</f>
        <v>Relapsed or refractory multiple myeloma</v>
      </c>
    </row>
    <row r="410">
      <c r="A410" s="4" t="s">
        <v>6</v>
      </c>
      <c r="B410" s="5" t="s">
        <v>363</v>
      </c>
      <c r="C410" s="6" t="str">
        <f>IFERROR(VLOOKUP(B410,Rankings!A:B,2,FALSE),"")</f>
        <v>HIGHLY LIKELY</v>
      </c>
      <c r="D410" s="8" t="s">
        <v>364</v>
      </c>
      <c r="E410" s="7" t="str">
        <f>IFERROR(VLOOKUP(B410,'Conditions Treated'!A:B,2,FALSE),"")</f>
        <v>Relapsed or refractory multiple myeloma</v>
      </c>
    </row>
    <row r="411">
      <c r="A411" s="4" t="s">
        <v>6</v>
      </c>
      <c r="B411" s="5" t="s">
        <v>497</v>
      </c>
      <c r="C411" s="6" t="str">
        <f>IFERROR(VLOOKUP(B411,Rankings!A:B,2,FALSE),"")</f>
        <v>HIGHLY LIKELY</v>
      </c>
      <c r="D411" s="8" t="s">
        <v>498</v>
      </c>
      <c r="E411" s="7" t="str">
        <f>IFERROR(VLOOKUP(B411,'Conditions Treated'!A:B,2,FALSE),"")</f>
        <v>Relapsed or refractory mycosis fungoides or Sézary syndrome</v>
      </c>
    </row>
    <row r="412">
      <c r="A412" s="4" t="s">
        <v>6</v>
      </c>
      <c r="B412" s="5" t="s">
        <v>226</v>
      </c>
      <c r="C412" s="6" t="str">
        <f>IFERROR(VLOOKUP(B412,Rankings!A:B,2,FALSE),"")</f>
        <v>HIGHLY LIKELY</v>
      </c>
      <c r="D412" s="8" t="s">
        <v>227</v>
      </c>
      <c r="E412" s="7" t="str">
        <f>IFERROR(VLOOKUP(B412,'Conditions Treated'!A:B,2,FALSE),"")</f>
        <v>Relapsed or refractory peripheral T-cell lymphoma</v>
      </c>
    </row>
    <row r="413">
      <c r="A413" s="4" t="s">
        <v>6</v>
      </c>
      <c r="B413" s="5" t="s">
        <v>289</v>
      </c>
      <c r="C413" s="6" t="str">
        <f>IFERROR(VLOOKUP(B413,Rankings!A:B,2,FALSE),"")</f>
        <v>HIGHLY LIKELY</v>
      </c>
      <c r="D413" s="8" t="s">
        <v>290</v>
      </c>
      <c r="E413" s="7" t="str">
        <f>IFERROR(VLOOKUP(B413,'Conditions Treated'!A:B,2,FALSE),"")</f>
        <v>Relapsed small cell lung cancer</v>
      </c>
    </row>
    <row r="414">
      <c r="A414" s="4" t="s">
        <v>6</v>
      </c>
      <c r="B414" s="5" t="s">
        <v>94</v>
      </c>
      <c r="C414" s="6" t="str">
        <f>IFERROR(VLOOKUP(B414,Rankings!A:B,2,FALSE),"")</f>
        <v>HIGHLY LIKELY</v>
      </c>
      <c r="D414" s="8" t="s">
        <v>95</v>
      </c>
      <c r="E414" s="7" t="str">
        <f>IFERROR(VLOOKUP(B414,'Conditions Treated'!A:B,2,FALSE),"")</f>
        <v>Relapsing forms of multiple sclerosis</v>
      </c>
    </row>
    <row r="415">
      <c r="A415" s="4" t="s">
        <v>802</v>
      </c>
      <c r="B415" s="10" t="s">
        <v>945</v>
      </c>
      <c r="C415" s="6" t="str">
        <f>IFERROR(VLOOKUP(B415,Rankings!A:B,2,FALSE),"")</f>
        <v>HIGHLY LIKELY</v>
      </c>
      <c r="D415" s="10" t="s">
        <v>946</v>
      </c>
      <c r="E415" s="7" t="str">
        <f>IFERROR(VLOOKUP(B415,'Conditions Treated'!A:B,2,FALSE),"")</f>
        <v>Relapsing forms of multiple sclerosis</v>
      </c>
    </row>
    <row r="416">
      <c r="A416" s="4" t="s">
        <v>6</v>
      </c>
      <c r="B416" s="5" t="s">
        <v>517</v>
      </c>
      <c r="C416" s="6" t="str">
        <f>IFERROR(VLOOKUP(B416,Rankings!A:B,2,FALSE),"")</f>
        <v>HIGHLY LIKELY</v>
      </c>
      <c r="D416" s="8" t="s">
        <v>518</v>
      </c>
      <c r="E416" s="7" t="str">
        <f>IFERROR(VLOOKUP(B416,'Conditions Treated'!A:B,2,FALSE),"")</f>
        <v>Relapsing forms of multiple sclerosis</v>
      </c>
    </row>
    <row r="417">
      <c r="A417" s="4" t="s">
        <v>802</v>
      </c>
      <c r="B417" s="10" t="s">
        <v>1084</v>
      </c>
      <c r="C417" s="6" t="str">
        <f>IFERROR(VLOOKUP(B417,Rankings!A:B,2,FALSE),"")</f>
        <v>HIGHLY LIKELY</v>
      </c>
      <c r="D417" s="10" t="s">
        <v>1085</v>
      </c>
      <c r="E417" s="7" t="str">
        <f>IFERROR(VLOOKUP(B417,'Conditions Treated'!A:B,2,FALSE),"")</f>
        <v>Relapsing forms of multiple sclerosis</v>
      </c>
    </row>
    <row r="418">
      <c r="A418" s="4" t="s">
        <v>802</v>
      </c>
      <c r="B418" s="10" t="s">
        <v>70</v>
      </c>
      <c r="C418" s="6" t="str">
        <f>IFERROR(VLOOKUP(B418,Rankings!A:B,2,FALSE),"")</f>
        <v>HIGHLY LIKELY</v>
      </c>
      <c r="D418" s="10" t="s">
        <v>71</v>
      </c>
      <c r="E418" s="7" t="str">
        <f>IFERROR(VLOOKUP(B418,'Conditions Treated'!A:B,2,FALSE),"")</f>
        <v>Relapsing forms of multiple sclerosis</v>
      </c>
    </row>
    <row r="419">
      <c r="A419" s="4" t="s">
        <v>6</v>
      </c>
      <c r="B419" s="5" t="s">
        <v>74</v>
      </c>
      <c r="C419" s="6" t="str">
        <f>IFERROR(VLOOKUP(B419,Rankings!A:B,2,FALSE),"")</f>
        <v>HIGHLY LIKELY</v>
      </c>
      <c r="D419" s="8" t="s">
        <v>75</v>
      </c>
      <c r="E419" s="7" t="str">
        <f>IFERROR(VLOOKUP(B419,'Conditions Treated'!A:B,2,FALSE),"")</f>
        <v>Relapsing forms of multiple sclerosis</v>
      </c>
    </row>
    <row r="420">
      <c r="A420" s="4" t="s">
        <v>802</v>
      </c>
      <c r="B420" s="10" t="s">
        <v>253</v>
      </c>
      <c r="C420" s="6" t="str">
        <f>IFERROR(VLOOKUP(B420,Rankings!A:B,2,FALSE),"")</f>
        <v>HIGHLY LIKELY</v>
      </c>
      <c r="D420" s="10" t="s">
        <v>254</v>
      </c>
      <c r="E420" s="7" t="str">
        <f>IFERROR(VLOOKUP(B420,'Conditions Treated'!A:B,2,FALSE),"")</f>
        <v>Relapsing forms of multiple sclerosis</v>
      </c>
    </row>
    <row r="421">
      <c r="A421" s="4" t="s">
        <v>6</v>
      </c>
      <c r="B421" s="5" t="s">
        <v>340</v>
      </c>
      <c r="C421" s="6" t="str">
        <f>IFERROR(VLOOKUP(B421,Rankings!A:B,2,FALSE),"")</f>
        <v>HIGHLY LIKELY</v>
      </c>
      <c r="D421" s="8" t="s">
        <v>341</v>
      </c>
      <c r="E421" s="7" t="str">
        <f>IFERROR(VLOOKUP(B421,'Conditions Treated'!A:B,2,FALSE),"")</f>
        <v>Relapsing forms of multiple sclerosis</v>
      </c>
    </row>
    <row r="422">
      <c r="A422" s="4" t="s">
        <v>6</v>
      </c>
      <c r="B422" s="5" t="s">
        <v>389</v>
      </c>
      <c r="C422" s="6" t="str">
        <f>IFERROR(VLOOKUP(B422,Rankings!A:B,2,FALSE),"")</f>
        <v>HIGHLY LIKELY</v>
      </c>
      <c r="D422" s="8" t="s">
        <v>390</v>
      </c>
      <c r="E422" s="7" t="str">
        <f>IFERROR(VLOOKUP(B422,'Conditions Treated'!A:B,2,FALSE),"")</f>
        <v>Relapsing forms of multiple sclerosis</v>
      </c>
    </row>
    <row r="423">
      <c r="A423" s="4" t="s">
        <v>6</v>
      </c>
      <c r="B423" s="5" t="s">
        <v>391</v>
      </c>
      <c r="C423" s="6" t="str">
        <f>IFERROR(VLOOKUP(B423,Rankings!A:B,2,FALSE),"")</f>
        <v>HIGHLY LIKELY</v>
      </c>
      <c r="D423" s="8" t="s">
        <v>392</v>
      </c>
      <c r="E423" s="7" t="str">
        <f>IFERROR(VLOOKUP(B423,'Conditions Treated'!A:B,2,FALSE),"")</f>
        <v>Relapsing forms of multiple sclerosis</v>
      </c>
    </row>
    <row r="424">
      <c r="A424" s="4" t="s">
        <v>802</v>
      </c>
      <c r="B424" s="10" t="s">
        <v>492</v>
      </c>
      <c r="C424" s="6" t="str">
        <f>IFERROR(VLOOKUP(B424,Rankings!A:B,2,FALSE),"")</f>
        <v>HIGHLY LIKELY</v>
      </c>
      <c r="D424" s="10" t="s">
        <v>493</v>
      </c>
      <c r="E424" s="7" t="str">
        <f>IFERROR(VLOOKUP(B424,'Conditions Treated'!A:B,2,FALSE),"")</f>
        <v>Relapsing forms of multiple sclerosis</v>
      </c>
    </row>
    <row r="425">
      <c r="A425" s="4" t="s">
        <v>6</v>
      </c>
      <c r="B425" s="5" t="s">
        <v>623</v>
      </c>
      <c r="C425" s="6" t="str">
        <f>IFERROR(VLOOKUP(B425,Rankings!A:B,2,FALSE),"")</f>
        <v>HIGHLY LIKELY</v>
      </c>
      <c r="D425" s="8" t="s">
        <v>624</v>
      </c>
      <c r="E425" s="7" t="str">
        <f>IFERROR(VLOOKUP(B425,'Conditions Treated'!A:B,2,FALSE),"")</f>
        <v>Relapsing forms of multiple sclerosis</v>
      </c>
    </row>
    <row r="426">
      <c r="A426" s="4" t="s">
        <v>6</v>
      </c>
      <c r="B426" s="5" t="s">
        <v>683</v>
      </c>
      <c r="C426" s="6" t="str">
        <f>IFERROR(VLOOKUP(B426,Rankings!A:B,2,FALSE),"")</f>
        <v>HIGHLY LIKELY</v>
      </c>
      <c r="D426" s="8" t="s">
        <v>684</v>
      </c>
      <c r="E426" s="7" t="str">
        <f>IFERROR(VLOOKUP(B426,'Conditions Treated'!A:B,2,FALSE),"")</f>
        <v>Relapsing forms of multiple sclerosis</v>
      </c>
    </row>
    <row r="427">
      <c r="A427" s="4" t="s">
        <v>751</v>
      </c>
      <c r="B427" s="5" t="s">
        <v>779</v>
      </c>
      <c r="C427" s="6" t="str">
        <f>IFERROR(VLOOKUP(B427,Rankings!A:B,2,FALSE),"")</f>
        <v>HIGHLY LIKELY</v>
      </c>
      <c r="D427" s="8" t="s">
        <v>441</v>
      </c>
      <c r="E427" s="7" t="str">
        <f>IFERROR(VLOOKUP(B427,'Conditions Treated'!A:B,2,FALSE),"")</f>
        <v>Relapsing forms of multiple sclerosis, Primary progressive MS</v>
      </c>
    </row>
    <row r="428">
      <c r="A428" s="4" t="s">
        <v>6</v>
      </c>
      <c r="B428" s="5" t="s">
        <v>129</v>
      </c>
      <c r="C428" s="6" t="str">
        <f>IFERROR(VLOOKUP(B428,Rankings!A:B,2,FALSE),"")</f>
        <v>HIGHLY LIKELY</v>
      </c>
      <c r="D428" s="8" t="s">
        <v>130</v>
      </c>
      <c r="E428" s="7" t="str">
        <f>IFERROR(VLOOKUP(B428,'Conditions Treated'!A:B,2,FALSE),"")</f>
        <v>Relapsing-Remitting Multiple Sclerosis</v>
      </c>
    </row>
    <row r="429">
      <c r="A429" s="4" t="s">
        <v>802</v>
      </c>
      <c r="B429" s="10" t="s">
        <v>837</v>
      </c>
      <c r="C429" s="6" t="str">
        <f>IFERROR(VLOOKUP(B429,Rankings!A:B,2,FALSE),"")</f>
        <v>LIKELY</v>
      </c>
      <c r="D429" s="10" t="s">
        <v>838</v>
      </c>
      <c r="E429" s="7" t="str">
        <f>IFERROR(VLOOKUP(B429,'Conditions Treated'!A:B,2,FALSE),"")</f>
        <v>Renal homotransplantation, Active rheumatoid arthritis</v>
      </c>
    </row>
    <row r="430">
      <c r="A430" s="4" t="s">
        <v>802</v>
      </c>
      <c r="B430" s="10" t="s">
        <v>835</v>
      </c>
      <c r="C430" s="6" t="str">
        <f>IFERROR(VLOOKUP(B430,Rankings!A:B,2,FALSE),"")</f>
        <v>HIGHLY LIKELY</v>
      </c>
      <c r="D430" s="10" t="s">
        <v>836</v>
      </c>
      <c r="E430" s="7" t="str">
        <f>IFERROR(VLOOKUP(B430,'Conditions Treated'!A:B,2,FALSE),"")</f>
        <v>Renal transplant rejection, Aplastic anemia</v>
      </c>
    </row>
    <row r="431">
      <c r="A431" s="4" t="s">
        <v>6</v>
      </c>
      <c r="B431" s="5" t="s">
        <v>530</v>
      </c>
      <c r="C431" s="6" t="str">
        <f>IFERROR(VLOOKUP(B431,Rankings!A:B,2,FALSE),"")</f>
        <v>HIGHLY LIKELY</v>
      </c>
      <c r="D431" s="8" t="s">
        <v>531</v>
      </c>
      <c r="E431" s="7" t="str">
        <f>IFERROR(VLOOKUP(B431,'Conditions Treated'!A:B,2,FALSE),"")</f>
        <v>RET Fusion-Positive Non-Small Cell Lung Cancer, RET-Mutant Medullary Thyroid Cancer, RET Fusion-Positive Thyroid Cancer, Other RET Fusion-Positive Solid Tumors</v>
      </c>
    </row>
    <row r="432">
      <c r="A432" s="4" t="s">
        <v>6</v>
      </c>
      <c r="B432" s="5" t="s">
        <v>450</v>
      </c>
      <c r="C432" s="6" t="str">
        <f>IFERROR(VLOOKUP(B432,Rankings!A:B,2,FALSE),"")</f>
        <v>LIKELY</v>
      </c>
      <c r="D432" s="8" t="s">
        <v>451</v>
      </c>
      <c r="E432" s="7" t="str">
        <f>IFERROR(VLOOKUP(B432,'Conditions Treated'!A:B,2,FALSE),"")</f>
        <v>Rheumatoid arthritis, COVID-19, Alopecia areata</v>
      </c>
    </row>
    <row r="433">
      <c r="A433" s="4" t="s">
        <v>802</v>
      </c>
      <c r="B433" s="10" t="s">
        <v>812</v>
      </c>
      <c r="C433" s="6" t="str">
        <f>IFERROR(VLOOKUP(B433,Rankings!A:B,2,FALSE),"")</f>
        <v>LIKELY</v>
      </c>
      <c r="D433" s="10" t="s">
        <v>814</v>
      </c>
      <c r="E433" s="7" t="str">
        <f>IFERROR(VLOOKUP(B433,'Conditions Treated'!A:B,2,FALSE),"")</f>
        <v>Rheumatoid Arthritis, Giant Cell Arteritis, Systemic Sclerosis-Associated Interstitial Lung Disease, Polyarticular Juvenile Idiopathic Arthritis, Systemic Juvenile Idiopathic Arthritis, Cytokine Release Syndrome, Coronavirus Disease 2019</v>
      </c>
    </row>
    <row r="434">
      <c r="A434" s="4" t="s">
        <v>6</v>
      </c>
      <c r="B434" s="5" t="s">
        <v>51</v>
      </c>
      <c r="C434" s="6" t="str">
        <f>IFERROR(VLOOKUP(B434,Rankings!A:B,2,FALSE),"")</f>
        <v>LIKELY</v>
      </c>
      <c r="D434" s="8" t="s">
        <v>53</v>
      </c>
      <c r="E434" s="7" t="str">
        <f>IFERROR(VLOOKUP(B434,'Conditions Treated'!A:B,2,FALSE),"")</f>
        <v>Rheumatoid Arthritis, Juvenile Idiopathic Arthritis, Psoriatic Arthritis, Ankylosing Spondylitis, Crohn's Disease, Ulcerative Colitis, Plaque Psoriasis, Hidradenitis Suppurativa</v>
      </c>
    </row>
    <row r="435">
      <c r="A435" s="4" t="s">
        <v>802</v>
      </c>
      <c r="B435" s="10" t="s">
        <v>287</v>
      </c>
      <c r="C435" s="6" t="str">
        <f>IFERROR(VLOOKUP(B435,Rankings!A:B,2,FALSE),"")</f>
        <v>LIKELY</v>
      </c>
      <c r="D435" s="10" t="s">
        <v>288</v>
      </c>
      <c r="E435" s="7" t="str">
        <f>IFERROR(VLOOKUP(B435,'Conditions Treated'!A:B,2,FALSE),"")</f>
        <v>Rheumatoid Arthritis, Juvenile Idiopathic Arthritis, Psoriatic Arthritis, Ankylosing Spondylitis, Crohn's Disease, Ulcerative Colitis, Plaque Psoriasis, Hidradenitis Suppurativa, Uveitis</v>
      </c>
    </row>
    <row r="436">
      <c r="A436" s="4" t="s">
        <v>802</v>
      </c>
      <c r="B436" s="10" t="s">
        <v>181</v>
      </c>
      <c r="C436" s="6" t="str">
        <f>IFERROR(VLOOKUP(B436,Rankings!A:B,2,FALSE),"")</f>
        <v>LIKELY</v>
      </c>
      <c r="D436" s="10" t="s">
        <v>182</v>
      </c>
      <c r="E436" s="7" t="str">
        <f>IFERROR(VLOOKUP(B436,'Conditions Treated'!A:B,2,FALSE),"")</f>
        <v>Rheumatoid Arthritis, Polyarticular Juvenile Idiopathic Arthritis, Psoriatic Arthritis, Ankylosing Spondylitis, Plaque Psoriasis</v>
      </c>
    </row>
    <row r="437">
      <c r="A437" s="4" t="s">
        <v>802</v>
      </c>
      <c r="B437" s="10" t="s">
        <v>464</v>
      </c>
      <c r="C437" s="6" t="str">
        <f>IFERROR(VLOOKUP(B437,Rankings!A:B,2,FALSE),"")</f>
        <v>LIKELY</v>
      </c>
      <c r="D437" s="10" t="s">
        <v>465</v>
      </c>
      <c r="E437" s="7" t="str">
        <f>IFERROR(VLOOKUP(B437,'Conditions Treated'!A:B,2,FALSE),"")</f>
        <v>Rheumatoid arthritis, Polyarticular juvenile idiopathic arthritis, Psoriatic arthritis, Prophylaxis of acute graft versus host disease</v>
      </c>
    </row>
    <row r="438">
      <c r="A438" s="4" t="s">
        <v>6</v>
      </c>
      <c r="B438" s="5" t="s">
        <v>344</v>
      </c>
      <c r="C438" s="6" t="str">
        <f>IFERROR(VLOOKUP(B438,Rankings!A:B,2,FALSE),"")</f>
        <v>LIKELY</v>
      </c>
      <c r="D438" s="8" t="s">
        <v>345</v>
      </c>
      <c r="E438" s="7" t="str">
        <f>IFERROR(VLOOKUP(B438,'Conditions Treated'!A:B,2,FALSE),"")</f>
        <v>Rheumatoid arthritis, Polymyalgia rheumatica, Polyarticular juvenile idiopathic arthritis</v>
      </c>
    </row>
    <row r="439">
      <c r="A439" s="4" t="s">
        <v>802</v>
      </c>
      <c r="B439" s="10" t="s">
        <v>999</v>
      </c>
      <c r="C439" s="6" t="str">
        <f>IFERROR(VLOOKUP(B439,Rankings!A:B,2,FALSE),"")</f>
        <v>LIKELY</v>
      </c>
      <c r="D439" s="10" t="s">
        <v>1001</v>
      </c>
      <c r="E439" s="7" t="str">
        <f>IFERROR(VLOOKUP(B439,'Conditions Treated'!A:B,2,FALSE),"")</f>
        <v>Rheumatoid arthritis, Psoriasis</v>
      </c>
    </row>
    <row r="440">
      <c r="A440" s="4" t="s">
        <v>802</v>
      </c>
      <c r="B440" s="10" t="s">
        <v>1040</v>
      </c>
      <c r="C440" s="6" t="str">
        <f>IFERROR(VLOOKUP(B440,Rankings!A:B,2,FALSE),"")</f>
        <v>LIKELY</v>
      </c>
      <c r="D440" s="10" t="s">
        <v>1041</v>
      </c>
      <c r="E440" s="7" t="str">
        <f>IFERROR(VLOOKUP(B440,'Conditions Treated'!A:B,2,FALSE),"")</f>
        <v>Rheumatoid arthritis, Psoriasis</v>
      </c>
    </row>
    <row r="441">
      <c r="A441" s="4" t="s">
        <v>802</v>
      </c>
      <c r="B441" s="10" t="s">
        <v>566</v>
      </c>
      <c r="C441" s="6" t="str">
        <f>IFERROR(VLOOKUP(B441,Rankings!A:B,2,FALSE),"")</f>
        <v>LIKELY</v>
      </c>
      <c r="D441" s="10" t="s">
        <v>567</v>
      </c>
      <c r="E441" s="7" t="str">
        <f>IFERROR(VLOOKUP(B441,'Conditions Treated'!A:B,2,FALSE),"")</f>
        <v>Rheumatoid Arthritis, Psoriatic Arthritis, Ankylosing Spondylitis, Polyarticular Juvenile Idiopathic Arthritis</v>
      </c>
    </row>
    <row r="442">
      <c r="A442" s="4" t="s">
        <v>802</v>
      </c>
      <c r="B442" s="10" t="s">
        <v>1119</v>
      </c>
      <c r="C442" s="6" t="str">
        <f>IFERROR(VLOOKUP(B442,Rankings!A:B,2,FALSE),"")</f>
        <v>LIKELY</v>
      </c>
      <c r="D442" s="10" t="s">
        <v>1118</v>
      </c>
      <c r="E442" s="7" t="str">
        <f>IFERROR(VLOOKUP(B442,'Conditions Treated'!A:B,2,FALSE),"")</f>
        <v>Rheumatoid arthritis, Psoriatic arthritis, Ankylosing spondylitis, Ulcerative colitis</v>
      </c>
    </row>
    <row r="443">
      <c r="A443" s="4" t="s">
        <v>802</v>
      </c>
      <c r="B443" s="10" t="s">
        <v>1117</v>
      </c>
      <c r="C443" s="6" t="str">
        <f>IFERROR(VLOOKUP(B443,Rankings!A:B,2,FALSE),"")</f>
        <v>LIKELY</v>
      </c>
      <c r="D443" s="10" t="s">
        <v>1118</v>
      </c>
      <c r="E443" s="7" t="str">
        <f>IFERROR(VLOOKUP(B443,'Conditions Treated'!A:B,2,FALSE),"")</f>
        <v>Rheumatoid arthritis, Psoriatic arthritis, Ankylosing spondylitis, Ulcerative colitis, Polyarticular Course Juvenile Idiopathic Arthritis</v>
      </c>
    </row>
    <row r="444">
      <c r="A444" s="4" t="s">
        <v>6</v>
      </c>
      <c r="B444" s="5" t="s">
        <v>536</v>
      </c>
      <c r="C444" s="6" t="str">
        <f>IFERROR(VLOOKUP(B444,Rankings!A:B,2,FALSE),"")</f>
        <v>LIKELY</v>
      </c>
      <c r="D444" s="8" t="s">
        <v>537</v>
      </c>
      <c r="E444" s="7" t="str">
        <f>IFERROR(VLOOKUP(B444,'Conditions Treated'!A:B,2,FALSE),"")</f>
        <v>Rheumatoid arthritis, Psoriatic arthritis, Atopic dermatitis, Ulcerative colitis, Crohn’s disease, Ankylosing spondylitis, Non-radiographic axial spondyloarthritis, Polyarticular juvenile idiopathic arthritis</v>
      </c>
    </row>
    <row r="445">
      <c r="A445" s="4" t="s">
        <v>802</v>
      </c>
      <c r="B445" s="10" t="s">
        <v>816</v>
      </c>
      <c r="C445" s="6" t="str">
        <f>IFERROR(VLOOKUP(B445,Rankings!A:B,2,FALSE),"")</f>
        <v>UNLIKELY</v>
      </c>
      <c r="D445" s="10" t="s">
        <v>818</v>
      </c>
      <c r="E445" s="7" t="str">
        <f>IFERROR(VLOOKUP(B445,'Conditions Treated'!A:B,2,FALSE),"")</f>
        <v>Rickettsial infections, Sexually transmitted infections, Respiratory tract infections, Specific bacterial infections, Ophthalmic infections, Anthrax, Alternative treatment for selected infections when penicillin is contraindicated, Adjunctive therapy for acute intestinal amebiasis and severe acne, Prophylaxis of malaria</v>
      </c>
    </row>
    <row r="446">
      <c r="A446" s="4" t="s">
        <v>802</v>
      </c>
      <c r="B446" s="10" t="s">
        <v>885</v>
      </c>
      <c r="C446" s="6" t="str">
        <f>IFERROR(VLOOKUP(B446,Rankings!A:B,2,FALSE),"")</f>
        <v>UNLIKELY</v>
      </c>
      <c r="D446" s="10" t="s">
        <v>887</v>
      </c>
      <c r="E446" s="7" t="str">
        <f>IFERROR(VLOOKUP(B446,'Conditions Treated'!A:B,2,FALSE),"")</f>
        <v>Rickettsial infections, Sexually transmitted infections, Respiratory tract infections, Specific bacterial infections, Ophthalmic infections, Inhalational anthrax, Alternative treatment for selected infections when penicillin is contraindicated, Adjunctive therapy for acute intestinal amebiasis and severe acne, Prophylaxis of malaria</v>
      </c>
    </row>
    <row r="447">
      <c r="A447" s="4" t="s">
        <v>802</v>
      </c>
      <c r="B447" s="10" t="s">
        <v>970</v>
      </c>
      <c r="C447" s="6" t="str">
        <f>IFERROR(VLOOKUP(B447,Rankings!A:B,2,FALSE),"")</f>
        <v>UNLIKELY</v>
      </c>
      <c r="D447" s="10" t="s">
        <v>971</v>
      </c>
      <c r="E447" s="7" t="str">
        <f>IFERROR(VLOOKUP(B447,'Conditions Treated'!A:B,2,FALSE),"")</f>
        <v>Rickettsial infections, Sexually transmitted infections, Respiratory tract infections, Specific bacterial infections, Ophthalmic infections, Inhalational anthrax, Alternative treatment for selected infections when penicillin is contraindicated, Adjunctive therapy for acute intestinal amebiasis and severe acne, Prophylaxis of malaria</v>
      </c>
    </row>
    <row r="448">
      <c r="A448" s="4" t="s">
        <v>802</v>
      </c>
      <c r="B448" s="10" t="s">
        <v>1080</v>
      </c>
      <c r="C448" s="6" t="str">
        <f>IFERROR(VLOOKUP(B448,Rankings!A:B,2,FALSE),"")</f>
        <v>UNLIKELY</v>
      </c>
      <c r="D448" s="10" t="s">
        <v>1081</v>
      </c>
      <c r="E448" s="7" t="str">
        <f>IFERROR(VLOOKUP(B448,'Conditions Treated'!A:B,2,FALSE),"")</f>
        <v>Rickettsial infections, Sexually transmitted infections, Respiratory tract infections, Specific bacterial infections, Ophthalmic infections, Inhalational anthrax, Alternative treatment for selected infections when penicillin is contraindicated, Adjunctive therapy for acute intestinal amebiasis and severe acne, Prophylaxis of malaria</v>
      </c>
    </row>
    <row r="449">
      <c r="A449" s="4" t="s">
        <v>6</v>
      </c>
      <c r="B449" s="5" t="s">
        <v>540</v>
      </c>
      <c r="C449" s="6" t="str">
        <f>IFERROR(VLOOKUP(B449,Rankings!A:B,2,FALSE),"")</f>
        <v>HIGHLY LIKELY</v>
      </c>
      <c r="D449" s="8" t="s">
        <v>541</v>
      </c>
      <c r="E449" s="7" t="str">
        <f>IFERROR(VLOOKUP(B449,'Conditions Treated'!A:B,2,FALSE),"")</f>
        <v>ROS1-positive metastatic non-small cell lung cancer, NTRK Gene Fusion-Positive Solid Tumors</v>
      </c>
    </row>
    <row r="450">
      <c r="A450" s="4" t="s">
        <v>802</v>
      </c>
      <c r="B450" s="10" t="s">
        <v>803</v>
      </c>
      <c r="C450" s="6" t="str">
        <f>IFERROR(VLOOKUP(B450,Rankings!A:B,2,FALSE),"")</f>
        <v>LIKELY</v>
      </c>
      <c r="D450" s="10" t="s">
        <v>804</v>
      </c>
      <c r="E450" s="7" t="str">
        <f>IFERROR(VLOOKUP(B450,'Conditions Treated'!A:B,2,FALSE),"")</f>
        <v>Schizophrenia, Acute Treatment of Manic and Mixed Episodes associated with Bipolar I, Adjunctive Treatment of Major Depressive Disorder, Irritability Associated with Autistic Disorder, Treatment of Tourette’s disorder</v>
      </c>
    </row>
    <row r="451">
      <c r="A451" s="4" t="s">
        <v>802</v>
      </c>
      <c r="B451" s="10" t="s">
        <v>1113</v>
      </c>
      <c r="C451" s="6" t="str">
        <f>IFERROR(VLOOKUP(B451,Rankings!A:B,2,FALSE),"")</f>
        <v>LIKELY</v>
      </c>
      <c r="D451" s="10" t="s">
        <v>1114</v>
      </c>
      <c r="E451" s="7" t="str">
        <f>IFERROR(VLOOKUP(B451,'Conditions Treated'!A:B,2,FALSE),"")</f>
        <v>Schizophrenia, Bipolar I disorder, Major depressive disorder</v>
      </c>
    </row>
    <row r="452">
      <c r="A452" s="4" t="s">
        <v>802</v>
      </c>
      <c r="B452" s="10" t="s">
        <v>915</v>
      </c>
      <c r="C452" s="6" t="str">
        <f>IFERROR(VLOOKUP(B452,Rankings!A:B,2,FALSE),"")</f>
        <v>LIKELY</v>
      </c>
      <c r="D452" s="10" t="s">
        <v>916</v>
      </c>
      <c r="E452" s="7" t="str">
        <f>IFERROR(VLOOKUP(B452,'Conditions Treated'!A:B,2,FALSE),"")</f>
        <v>Schizophrenia, Bipolar manic or mixed episodes, Acute agitation in schizophrenic patients</v>
      </c>
    </row>
    <row r="453">
      <c r="A453" s="4" t="s">
        <v>802</v>
      </c>
      <c r="B453" s="10" t="s">
        <v>926</v>
      </c>
      <c r="C453" s="6" t="str">
        <f>IFERROR(VLOOKUP(B453,Rankings!A:B,2,FALSE),"")</f>
        <v>HIGHLY LIKELY</v>
      </c>
      <c r="D453" s="10" t="s">
        <v>927</v>
      </c>
      <c r="E453" s="7" t="str">
        <f>IFERROR(VLOOKUP(B453,'Conditions Treated'!A:B,2,FALSE),"")</f>
        <v>Schizophrenia, Schizoaffective disorder</v>
      </c>
    </row>
    <row r="454">
      <c r="A454" s="4" t="s">
        <v>802</v>
      </c>
      <c r="B454" s="10" t="s">
        <v>1063</v>
      </c>
      <c r="C454" s="6" t="str">
        <f>IFERROR(VLOOKUP(B454,Rankings!A:B,2,FALSE),"")</f>
        <v>HIGHLY LIKELY</v>
      </c>
      <c r="D454" s="10" t="s">
        <v>1064</v>
      </c>
      <c r="E454" s="7" t="str">
        <f>IFERROR(VLOOKUP(B454,'Conditions Treated'!A:B,2,FALSE),"")</f>
        <v>Secondary Hyperparathyroidism, Hypercalcemia in Parathyroid Carcinoma, Hypercalcemia in Primary HPT</v>
      </c>
    </row>
    <row r="455">
      <c r="A455" s="4" t="s">
        <v>6</v>
      </c>
      <c r="B455" s="5" t="s">
        <v>158</v>
      </c>
      <c r="C455" s="6" t="str">
        <f>IFERROR(VLOOKUP(B455,Rankings!A:B,2,FALSE),"")</f>
        <v>HIGHLY LIKELY</v>
      </c>
      <c r="D455" s="8" t="s">
        <v>159</v>
      </c>
      <c r="E455" s="7" t="str">
        <f>IFERROR(VLOOKUP(B455,'Conditions Treated'!A:B,2,FALSE),"")</f>
        <v>Seizures associated with Dravet syndrome</v>
      </c>
    </row>
    <row r="456">
      <c r="A456" s="4" t="s">
        <v>6</v>
      </c>
      <c r="B456" s="5" t="s">
        <v>218</v>
      </c>
      <c r="C456" s="6" t="str">
        <f>IFERROR(VLOOKUP(B456,Rankings!A:B,2,FALSE),"")</f>
        <v>HIGHLY LIKELY</v>
      </c>
      <c r="D456" s="8" t="s">
        <v>219</v>
      </c>
      <c r="E456" s="7" t="str">
        <f>IFERROR(VLOOKUP(B456,'Conditions Treated'!A:B,2,FALSE),"")</f>
        <v>Seizures associated with Dravet syndrome and Lennox-Gastaut syndrome</v>
      </c>
    </row>
    <row r="457">
      <c r="A457" s="4" t="s">
        <v>802</v>
      </c>
      <c r="B457" s="10" t="s">
        <v>828</v>
      </c>
      <c r="C457" s="6" t="str">
        <f>IFERROR(VLOOKUP(B457,Rankings!A:B,2,FALSE),"")</f>
        <v>HIGHLY LIKELY</v>
      </c>
      <c r="D457" s="10" t="s">
        <v>830</v>
      </c>
      <c r="E457" s="7" t="str">
        <f>IFERROR(VLOOKUP(B457,'Conditions Treated'!A:B,2,FALSE),"")</f>
        <v>Serious infections caused by susceptible strains of Candida and/or Cryptococcus</v>
      </c>
    </row>
    <row r="458">
      <c r="A458" s="4" t="s">
        <v>802</v>
      </c>
      <c r="B458" s="10" t="s">
        <v>988</v>
      </c>
      <c r="C458" s="6" t="str">
        <f>IFERROR(VLOOKUP(B458,Rankings!A:B,2,FALSE),"")</f>
        <v>HIGHLY LIKELY</v>
      </c>
      <c r="D458" s="10" t="s">
        <v>990</v>
      </c>
      <c r="E458" s="7" t="str">
        <f>IFERROR(VLOOKUP(B458,'Conditions Treated'!A:B,2,FALSE),"")</f>
        <v>Severe asthma, Chronic rhinosinusitis with nasal polyps, Eosinophilic granulomatosis with polyangiitis, Hypereosinophilic syndrome</v>
      </c>
    </row>
    <row r="459">
      <c r="A459" s="4" t="s">
        <v>6</v>
      </c>
      <c r="B459" s="5" t="s">
        <v>632</v>
      </c>
      <c r="C459" s="6" t="str">
        <f>IFERROR(VLOOKUP(B459,Rankings!A:B,2,FALSE),"")</f>
        <v>HIGHLY LIKELY</v>
      </c>
      <c r="D459" s="8" t="s">
        <v>633</v>
      </c>
      <c r="E459" s="7" t="str">
        <f>IFERROR(VLOOKUP(B459,'Conditions Treated'!A:B,2,FALSE),"")</f>
        <v>Severe homozygous cystinuria</v>
      </c>
    </row>
    <row r="460">
      <c r="A460" s="4" t="s">
        <v>802</v>
      </c>
      <c r="B460" s="10" t="s">
        <v>953</v>
      </c>
      <c r="C460" s="6" t="str">
        <f>IFERROR(VLOOKUP(B460,Rankings!A:B,2,FALSE),"")</f>
        <v>LIKELY</v>
      </c>
      <c r="D460" s="10" t="s">
        <v>954</v>
      </c>
      <c r="E460" s="7" t="str">
        <f>IFERROR(VLOOKUP(B460,'Conditions Treated'!A:B,2,FALSE),"")</f>
        <v>Severe hypertriglyceridemia</v>
      </c>
    </row>
    <row r="461">
      <c r="A461" s="4" t="s">
        <v>802</v>
      </c>
      <c r="B461" s="10" t="s">
        <v>924</v>
      </c>
      <c r="C461" s="6" t="str">
        <f>IFERROR(VLOOKUP(B461,Rankings!A:B,2,FALSE),"")</f>
        <v>HIGHLY LIKELY</v>
      </c>
      <c r="D461" s="10" t="s">
        <v>925</v>
      </c>
      <c r="E461" s="7" t="str">
        <f>IFERROR(VLOOKUP(B461,'Conditions Treated'!A:B,2,FALSE),"")</f>
        <v>Severe neutropenia</v>
      </c>
    </row>
    <row r="462">
      <c r="A462" s="4" t="s">
        <v>802</v>
      </c>
      <c r="B462" s="10" t="s">
        <v>805</v>
      </c>
      <c r="C462" s="6" t="str">
        <f>IFERROR(VLOOKUP(B462,Rankings!A:B,2,FALSE),"")</f>
        <v>HIGHLY LIKELY</v>
      </c>
      <c r="D462" s="10" t="s">
        <v>807</v>
      </c>
      <c r="E462" s="7" t="str">
        <f>IFERROR(VLOOKUP(B462,'Conditions Treated'!A:B,2,FALSE),"")</f>
        <v>Severe recalcitrant nodular acne</v>
      </c>
    </row>
    <row r="463">
      <c r="A463" s="4" t="s">
        <v>802</v>
      </c>
      <c r="B463" s="10" t="s">
        <v>857</v>
      </c>
      <c r="C463" s="6" t="str">
        <f>IFERROR(VLOOKUP(B463,Rankings!A:B,2,FALSE),"")</f>
        <v>HIGHLY LIKELY</v>
      </c>
      <c r="D463" s="10" t="s">
        <v>858</v>
      </c>
      <c r="E463" s="7" t="str">
        <f>IFERROR(VLOOKUP(B463,'Conditions Treated'!A:B,2,FALSE),"")</f>
        <v>Severe recalcitrant nodular acne</v>
      </c>
    </row>
    <row r="464">
      <c r="A464" s="4" t="s">
        <v>6</v>
      </c>
      <c r="B464" s="5" t="s">
        <v>243</v>
      </c>
      <c r="C464" s="6" t="str">
        <f>IFERROR(VLOOKUP(B464,Rankings!A:B,2,FALSE),"")</f>
        <v>HIGHLY LIKELY</v>
      </c>
      <c r="D464" s="8" t="s">
        <v>244</v>
      </c>
      <c r="E464" s="7" t="str">
        <f>IFERROR(VLOOKUP(B464,'Conditions Treated'!A:B,2,FALSE),"")</f>
        <v>Short Bowel Syndrome</v>
      </c>
    </row>
    <row r="465">
      <c r="A465" s="4" t="s">
        <v>6</v>
      </c>
      <c r="B465" s="5" t="s">
        <v>13</v>
      </c>
      <c r="C465" s="6" t="str">
        <f>IFERROR(VLOOKUP(B465,Rankings!A:B,2,FALSE),"")</f>
        <v>HIGHLY LIKELY</v>
      </c>
      <c r="D465" s="8" t="s">
        <v>15</v>
      </c>
      <c r="E465" s="7" t="str">
        <f>IFERROR(VLOOKUP(B465,'Conditions Treated'!A:B,2,FALSE),"")</f>
        <v>Sickle cell disease</v>
      </c>
    </row>
    <row r="466">
      <c r="A466" s="4" t="s">
        <v>6</v>
      </c>
      <c r="B466" s="5" t="s">
        <v>472</v>
      </c>
      <c r="C466" s="6" t="str">
        <f>IFERROR(VLOOKUP(B466,Rankings!A:B,2,FALSE),"")</f>
        <v>HIGHLY LIKELY</v>
      </c>
      <c r="D466" s="8" t="s">
        <v>473</v>
      </c>
      <c r="E466" s="7" t="str">
        <f>IFERROR(VLOOKUP(B466,'Conditions Treated'!A:B,2,FALSE),"")</f>
        <v>Sickle cell disease</v>
      </c>
    </row>
    <row r="467">
      <c r="A467" s="4" t="s">
        <v>6</v>
      </c>
      <c r="B467" s="5" t="s">
        <v>677</v>
      </c>
      <c r="C467" s="6" t="str">
        <f>IFERROR(VLOOKUP(B467,Rankings!A:B,2,FALSE),"")</f>
        <v>HIGHLY LIKELY</v>
      </c>
      <c r="D467" s="8" t="s">
        <v>678</v>
      </c>
      <c r="E467" s="7" t="str">
        <f>IFERROR(VLOOKUP(B467,'Conditions Treated'!A:B,2,FALSE),"")</f>
        <v>Solid tumors with a neurotrophic receptor tyrosine kinase gene fusion</v>
      </c>
    </row>
    <row r="468">
      <c r="A468" s="4" t="s">
        <v>6</v>
      </c>
      <c r="B468" s="5" t="s">
        <v>153</v>
      </c>
      <c r="C468" s="6" t="str">
        <f>IFERROR(VLOOKUP(B468,Rankings!A:B,2,FALSE),"")</f>
        <v>HIGHLY LIKELY</v>
      </c>
      <c r="D468" s="8" t="s">
        <v>154</v>
      </c>
      <c r="E468" s="7" t="str">
        <f>IFERROR(VLOOKUP(B468,'Conditions Treated'!A:B,2,FALSE),"")</f>
        <v>Somatostatin receptor positive neuroendocrine tumors</v>
      </c>
    </row>
    <row r="469">
      <c r="A469" s="4" t="s">
        <v>6</v>
      </c>
      <c r="B469" s="5" t="s">
        <v>383</v>
      </c>
      <c r="C469" s="6" t="str">
        <f>IFERROR(VLOOKUP(B469,Rankings!A:B,2,FALSE),"")</f>
        <v>HIGHLY LIKELY</v>
      </c>
      <c r="D469" s="8" t="s">
        <v>384</v>
      </c>
      <c r="E469" s="7" t="str">
        <f>IFERROR(VLOOKUP(B469,'Conditions Treated'!A:B,2,FALSE),"")</f>
        <v>Somatostatin receptor-positive gastroenteropancreatic neuroendocrine tumors</v>
      </c>
    </row>
    <row r="470">
      <c r="A470" s="4" t="s">
        <v>802</v>
      </c>
      <c r="B470" s="10" t="s">
        <v>1122</v>
      </c>
      <c r="C470" s="6" t="str">
        <f>IFERROR(VLOOKUP(B470,Rankings!A:B,2,FALSE),"")</f>
        <v>HIGHLY LIKELY</v>
      </c>
      <c r="D470" s="10" t="s">
        <v>1123</v>
      </c>
      <c r="E470" s="7" t="str">
        <f>IFERROR(VLOOKUP(B470,'Conditions Treated'!A:B,2,FALSE),"")</f>
        <v>Spasticity</v>
      </c>
    </row>
    <row r="471">
      <c r="A471" s="4" t="s">
        <v>6</v>
      </c>
      <c r="B471" s="5" t="s">
        <v>202</v>
      </c>
      <c r="C471" s="6" t="str">
        <f>IFERROR(VLOOKUP(B471,Rankings!A:B,2,FALSE),"")</f>
        <v>HIGHLY LIKELY</v>
      </c>
      <c r="D471" s="8" t="s">
        <v>203</v>
      </c>
      <c r="E471" s="7" t="str">
        <f>IFERROR(VLOOKUP(B471,'Conditions Treated'!A:B,2,FALSE),"")</f>
        <v>Spinal muscular atrophy</v>
      </c>
    </row>
    <row r="472">
      <c r="A472" s="4" t="s">
        <v>6</v>
      </c>
      <c r="B472" s="5" t="s">
        <v>577</v>
      </c>
      <c r="C472" s="6" t="str">
        <f>IFERROR(VLOOKUP(B472,Rankings!A:B,2,FALSE),"")</f>
        <v>HIGHLY LIKELY</v>
      </c>
      <c r="D472" s="8" t="s">
        <v>578</v>
      </c>
      <c r="E472" s="7" t="str">
        <f>IFERROR(VLOOKUP(B472,'Conditions Treated'!A:B,2,FALSE),"")</f>
        <v>Spinal muscular atrophy</v>
      </c>
    </row>
    <row r="473">
      <c r="A473" s="4" t="s">
        <v>6</v>
      </c>
      <c r="B473" s="5" t="s">
        <v>193</v>
      </c>
      <c r="C473" s="6" t="str">
        <f>IFERROR(VLOOKUP(B473,Rankings!A:B,2,FALSE),"")</f>
        <v>HIGHLY LIKELY</v>
      </c>
      <c r="D473" s="8" t="s">
        <v>194</v>
      </c>
      <c r="E473" s="7" t="str">
        <f>IFERROR(VLOOKUP(B473,'Conditions Treated'!A:B,2,FALSE),"")</f>
        <v>Squamous cell carcinoma of the head and neck, K-Ras wild-type, EGFR-expressing metastatic colorectal cancer, BRAF V600E Mutation-Positive Metastatic Colorectal Cancer</v>
      </c>
    </row>
    <row r="474">
      <c r="A474" s="4" t="s">
        <v>802</v>
      </c>
      <c r="B474" s="10" t="s">
        <v>962</v>
      </c>
      <c r="C474" s="6" t="str">
        <f>IFERROR(VLOOKUP(B474,Rankings!A:B,2,FALSE),"")</f>
        <v>HIGHLY LIKELY</v>
      </c>
      <c r="D474" s="10" t="s">
        <v>963</v>
      </c>
      <c r="E474" s="7" t="str">
        <f>IFERROR(VLOOKUP(B474,'Conditions Treated'!A:B,2,FALSE),"")</f>
        <v>Stage III and IV Hodgkin's disease</v>
      </c>
    </row>
    <row r="475">
      <c r="A475" s="4" t="s">
        <v>751</v>
      </c>
      <c r="B475" s="5" t="s">
        <v>762</v>
      </c>
      <c r="C475" s="6" t="str">
        <f>IFERROR(VLOOKUP(B475,Rankings!A:B,2,FALSE),"")</f>
        <v>HIGHLY LIKELY</v>
      </c>
      <c r="D475" s="8" t="s">
        <v>763</v>
      </c>
      <c r="E475" s="7" t="str">
        <f>IFERROR(VLOOKUP(B475,'Conditions Treated'!A:B,2,FALSE),"")</f>
        <v>Stroke and systemic embolism in nonvalvular atrial fibrillation, Prophylaxis of deep vein thrombosis, Treatment of deep vein thrombosis and pulmonary embolism</v>
      </c>
    </row>
    <row r="476">
      <c r="A476" s="4" t="s">
        <v>751</v>
      </c>
      <c r="B476" s="5" t="s">
        <v>798</v>
      </c>
      <c r="C476" s="6" t="str">
        <f>IFERROR(VLOOKUP(B476,Rankings!A:B,2,FALSE),"")</f>
        <v>HIGHLY LIKELY</v>
      </c>
      <c r="D476" s="8" t="s">
        <v>799</v>
      </c>
      <c r="E476" s="7" t="str">
        <f>IFERROR(VLOOKUP(B476,'Conditions Treated'!A:B,2,FALSE),"")</f>
        <v>Stroke and systemic embolism in nonvalvular atrial fibrillation, Treatment of deep vein thrombosis and pulmonary embolism, Prophylaxis of deep vein thrombosis, Prophylaxis of venous thromboembolism, Reduction of risk of major cardiovascular events, Reduction of risk of major thrombotic vascular events, Treatment of VTE in pediatric patients, Thromboprophylaxis in pediatric patients</v>
      </c>
    </row>
    <row r="477">
      <c r="A477" s="4" t="s">
        <v>802</v>
      </c>
      <c r="B477" s="10" t="s">
        <v>995</v>
      </c>
      <c r="C477" s="6" t="str">
        <f>IFERROR(VLOOKUP(B477,Rankings!A:B,2,FALSE),"")</f>
        <v>UNLIKELY</v>
      </c>
      <c r="D477" s="10" t="s">
        <v>996</v>
      </c>
      <c r="E477" s="7" t="str">
        <f>IFERROR(VLOOKUP(B477,'Conditions Treated'!A:B,2,FALSE),"")</f>
        <v>Suboptimal echocardiograms</v>
      </c>
    </row>
    <row r="478">
      <c r="A478" s="4" t="s">
        <v>802</v>
      </c>
      <c r="B478" s="10" t="s">
        <v>88</v>
      </c>
      <c r="C478" s="6" t="str">
        <f>IFERROR(VLOOKUP(B478,Rankings!A:B,2,FALSE),"")</f>
        <v>LIKELY</v>
      </c>
      <c r="D478" s="10" t="s">
        <v>89</v>
      </c>
      <c r="E478" s="7" t="str">
        <f>IFERROR(VLOOKUP(B478,'Conditions Treated'!A:B,2,FALSE),"")</f>
        <v>Systemic lupus erythematosus, Lupus nephritis</v>
      </c>
    </row>
    <row r="479">
      <c r="A479" s="4" t="s">
        <v>6</v>
      </c>
      <c r="B479" s="5" t="s">
        <v>319</v>
      </c>
      <c r="C479" s="6" t="str">
        <f>IFERROR(VLOOKUP(B479,Rankings!A:B,2,FALSE),"")</f>
        <v>HIGHLY LIKELY</v>
      </c>
      <c r="D479" s="8" t="s">
        <v>320</v>
      </c>
      <c r="E479" s="7" t="str">
        <f>IFERROR(VLOOKUP(B479,'Conditions Treated'!A:B,2,FALSE),"")</f>
        <v>Tardive dyskinesia, Chorea associated with Huntington’s disease</v>
      </c>
    </row>
    <row r="480">
      <c r="A480" s="4" t="s">
        <v>6</v>
      </c>
      <c r="B480" s="5" t="s">
        <v>658</v>
      </c>
      <c r="C480" s="6" t="str">
        <f>IFERROR(VLOOKUP(B480,Rankings!A:B,2,FALSE),"")</f>
        <v>HIGHLY LIKELY</v>
      </c>
      <c r="D480" s="8" t="s">
        <v>659</v>
      </c>
      <c r="E480" s="7" t="str">
        <f>IFERROR(VLOOKUP(B480,'Conditions Treated'!A:B,2,FALSE),"")</f>
        <v>Tenosynovial giant cell tumor</v>
      </c>
    </row>
    <row r="481">
      <c r="A481" s="4" t="s">
        <v>802</v>
      </c>
      <c r="B481" s="10" t="s">
        <v>507</v>
      </c>
      <c r="C481" s="6" t="str">
        <f>IFERROR(VLOOKUP(B481,Rankings!A:B,2,FALSE),"")</f>
        <v>HIGHLY LIKELY</v>
      </c>
      <c r="D481" s="10" t="s">
        <v>508</v>
      </c>
      <c r="E481" s="7" t="str">
        <f>IFERROR(VLOOKUP(B481,'Conditions Treated'!A:B,2,FALSE),"")</f>
        <v>Thrombocytopenia in chronic immune (idiopathic) thrombocytopenia, Thrombocytopenia in patients with chronic hepatitis C, Patients with severe aplastic anemia</v>
      </c>
    </row>
    <row r="482">
      <c r="A482" s="4" t="s">
        <v>6</v>
      </c>
      <c r="B482" s="5" t="s">
        <v>162</v>
      </c>
      <c r="C482" s="6" t="str">
        <f>IFERROR(VLOOKUP(B482,Rankings!A:B,2,FALSE),"")</f>
        <v>HIGHLY LIKELY</v>
      </c>
      <c r="D482" s="8" t="s">
        <v>163</v>
      </c>
      <c r="E482" s="7" t="str">
        <f>IFERROR(VLOOKUP(B482,'Conditions Treated'!A:B,2,FALSE),"")</f>
        <v>Thrombocytopenia in chronic liver disease, Thrombocytopenia in chronic immune thrombocytopenia</v>
      </c>
    </row>
    <row r="483">
      <c r="A483" s="4" t="s">
        <v>802</v>
      </c>
      <c r="B483" s="10" t="s">
        <v>1124</v>
      </c>
      <c r="C483" s="6" t="str">
        <f>IFERROR(VLOOKUP(B483,Rankings!A:B,2,FALSE),"")</f>
        <v>HIGHLY LIKELY</v>
      </c>
      <c r="D483" s="10" t="s">
        <v>1125</v>
      </c>
      <c r="E483" s="7" t="str">
        <f>IFERROR(VLOOKUP(B483,'Conditions Treated'!A:B,2,FALSE),"")</f>
        <v>Thrombotic cardiovascular events</v>
      </c>
    </row>
    <row r="484">
      <c r="A484" s="4" t="s">
        <v>6</v>
      </c>
      <c r="B484" s="5" t="s">
        <v>628</v>
      </c>
      <c r="C484" s="6" t="str">
        <f>IFERROR(VLOOKUP(B484,Rankings!A:B,2,FALSE),"")</f>
        <v>HIGHLY LIKELY</v>
      </c>
      <c r="D484" s="8" t="s">
        <v>629</v>
      </c>
      <c r="E484" s="7" t="str">
        <f>IFERROR(VLOOKUP(B484,'Conditions Treated'!A:B,2,FALSE),"")</f>
        <v>Thyroid Eye Disease</v>
      </c>
    </row>
    <row r="485">
      <c r="A485" s="4" t="s">
        <v>6</v>
      </c>
      <c r="B485" s="5" t="s">
        <v>399</v>
      </c>
      <c r="C485" s="6" t="str">
        <f>IFERROR(VLOOKUP(B485,Rankings!A:B,2,FALSE),"")</f>
        <v>HIGHLY LIKELY</v>
      </c>
      <c r="D485" s="8" t="s">
        <v>400</v>
      </c>
      <c r="E485" s="7" t="str">
        <f>IFERROR(VLOOKUP(B485,'Conditions Treated'!A:B,2,FALSE),"")</f>
        <v>Total Parenteral Nutrition</v>
      </c>
    </row>
    <row r="486">
      <c r="A486" s="4" t="s">
        <v>6</v>
      </c>
      <c r="B486" s="5" t="s">
        <v>168</v>
      </c>
      <c r="C486" s="6" t="str">
        <f>IFERROR(VLOOKUP(B486,Rankings!A:B,2,FALSE),"")</f>
        <v>HIGHLY LIKELY</v>
      </c>
      <c r="D486" s="8" t="s">
        <v>170</v>
      </c>
      <c r="E486" s="7" t="str">
        <f>IFERROR(VLOOKUP(B486,'Conditions Treated'!A:B,2,FALSE),"")</f>
        <v>Total parenteral nutrition</v>
      </c>
    </row>
    <row r="487">
      <c r="A487" s="4" t="s">
        <v>6</v>
      </c>
      <c r="B487" s="5" t="s">
        <v>401</v>
      </c>
      <c r="C487" s="6" t="str">
        <f>IFERROR(VLOOKUP(B487,Rankings!A:B,2,FALSE),"")</f>
        <v>HIGHLY LIKELY</v>
      </c>
      <c r="D487" s="8" t="s">
        <v>402</v>
      </c>
      <c r="E487" s="7" t="str">
        <f>IFERROR(VLOOKUP(B487,'Conditions Treated'!A:B,2,FALSE),"")</f>
        <v>Total Parenteral Nutrition</v>
      </c>
    </row>
    <row r="488">
      <c r="A488" s="4" t="s">
        <v>802</v>
      </c>
      <c r="B488" s="10" t="s">
        <v>145</v>
      </c>
      <c r="C488" s="6" t="str">
        <f>IFERROR(VLOOKUP(B488,Rankings!A:B,2,FALSE),"")</f>
        <v>HIGHLY LIKELY</v>
      </c>
      <c r="D488" s="10" t="s">
        <v>147</v>
      </c>
      <c r="E488" s="7" t="str">
        <f>IFERROR(VLOOKUP(B488,'Conditions Treated'!A:B,2,FALSE),"")</f>
        <v>Toxoplasmosis, Acute malaria, Chemoprophylaxis of malaria</v>
      </c>
    </row>
    <row r="489">
      <c r="A489" s="4" t="s">
        <v>6</v>
      </c>
      <c r="B489" s="5" t="s">
        <v>213</v>
      </c>
      <c r="C489" s="6" t="str">
        <f>IFERROR(VLOOKUP(B489,Rankings!A:B,2,FALSE),"")</f>
        <v>HIGHLY LIKELY</v>
      </c>
      <c r="D489" s="8" t="s">
        <v>214</v>
      </c>
      <c r="E489" s="7" t="str">
        <f>IFERROR(VLOOKUP(B489,'Conditions Treated'!A:B,2,FALSE),"")</f>
        <v>Transfusional iron overload</v>
      </c>
    </row>
    <row r="490">
      <c r="A490" s="4" t="s">
        <v>6</v>
      </c>
      <c r="B490" s="5" t="s">
        <v>648</v>
      </c>
      <c r="C490" s="6" t="str">
        <f>IFERROR(VLOOKUP(B490,Rankings!A:B,2,FALSE),"")</f>
        <v>HIGHLY LIKELY</v>
      </c>
      <c r="D490" s="8" t="s">
        <v>649</v>
      </c>
      <c r="E490" s="7" t="str">
        <f>IFERROR(VLOOKUP(B490,'Conditions Treated'!A:B,2,FALSE),"")</f>
        <v>Triple-negative breast cancer, Hormone receptor (HR)-positive, human epidermal growth factor receptor 2 (HER2)-negative breast cancer, Locally Advanced or Metastatic Urothelial Cancer</v>
      </c>
    </row>
    <row r="491">
      <c r="A491" s="4" t="s">
        <v>6</v>
      </c>
      <c r="B491" s="5" t="s">
        <v>121</v>
      </c>
      <c r="C491" s="6" t="str">
        <f>IFERROR(VLOOKUP(B491,Rankings!A:B,2,FALSE),"")</f>
        <v>HIGHLY LIKELY</v>
      </c>
      <c r="D491" s="8" t="s">
        <v>122</v>
      </c>
      <c r="E491" s="7" t="str">
        <f>IFERROR(VLOOKUP(B491,'Conditions Treated'!A:B,2,FALSE),"")</f>
        <v>Type 1 Gaucher disease</v>
      </c>
    </row>
    <row r="492">
      <c r="A492" s="4" t="s">
        <v>6</v>
      </c>
      <c r="B492" s="5" t="s">
        <v>171</v>
      </c>
      <c r="C492" s="6" t="str">
        <f>IFERROR(VLOOKUP(B492,Rankings!A:B,2,FALSE),"")</f>
        <v>HIGHLY LIKELY</v>
      </c>
      <c r="D492" s="8" t="s">
        <v>172</v>
      </c>
      <c r="E492" s="7" t="str">
        <f>IFERROR(VLOOKUP(B492,'Conditions Treated'!A:B,2,FALSE),"")</f>
        <v>Type 1 Gaucher disease</v>
      </c>
    </row>
    <row r="493">
      <c r="A493" s="4" t="s">
        <v>6</v>
      </c>
      <c r="B493" s="5" t="s">
        <v>719</v>
      </c>
      <c r="C493" s="6" t="str">
        <f>IFERROR(VLOOKUP(B493,Rankings!A:B,2,FALSE),"")</f>
        <v>HIGHLY LIKELY</v>
      </c>
      <c r="D493" s="8" t="s">
        <v>720</v>
      </c>
      <c r="E493" s="7" t="str">
        <f>IFERROR(VLOOKUP(B493,'Conditions Treated'!A:B,2,FALSE),"")</f>
        <v>Type 1 Gaucher disease</v>
      </c>
    </row>
    <row r="494">
      <c r="A494" s="4" t="s">
        <v>751</v>
      </c>
      <c r="B494" s="5" t="s">
        <v>744</v>
      </c>
      <c r="C494" s="6" t="str">
        <f>IFERROR(VLOOKUP(B494,Rankings!A:B,2,FALSE),"")</f>
        <v>LIKELY</v>
      </c>
      <c r="D494" s="8" t="s">
        <v>745</v>
      </c>
      <c r="E494" s="7" t="str">
        <f>IFERROR(VLOOKUP(B494,'Conditions Treated'!A:B,2,FALSE),"")</f>
        <v>Type 2 diabetes mellitus</v>
      </c>
    </row>
    <row r="495">
      <c r="A495" s="4" t="s">
        <v>6</v>
      </c>
      <c r="B495" s="5" t="s">
        <v>263</v>
      </c>
      <c r="C495" s="6" t="str">
        <f>IFERROR(VLOOKUP(B495,Rankings!A:B,2,FALSE),"")</f>
        <v>LIKELY</v>
      </c>
      <c r="D495" s="8" t="s">
        <v>264</v>
      </c>
      <c r="E495" s="7" t="str">
        <f>IFERROR(VLOOKUP(B495,'Conditions Treated'!A:B,2,FALSE),"")</f>
        <v>Type 2 diabetes mellitus</v>
      </c>
    </row>
    <row r="496">
      <c r="A496" s="4" t="s">
        <v>802</v>
      </c>
      <c r="B496" s="10" t="s">
        <v>917</v>
      </c>
      <c r="C496" s="6" t="str">
        <f>IFERROR(VLOOKUP(B496,Rankings!A:B,2,FALSE),"")</f>
        <v>LIKELY</v>
      </c>
      <c r="D496" s="10" t="s">
        <v>918</v>
      </c>
      <c r="E496" s="7" t="str">
        <f>IFERROR(VLOOKUP(B496,'Conditions Treated'!A:B,2,FALSE),"")</f>
        <v>Type 2 diabetes mellitus</v>
      </c>
    </row>
    <row r="497">
      <c r="A497" s="4" t="s">
        <v>751</v>
      </c>
      <c r="B497" s="5" t="s">
        <v>782</v>
      </c>
      <c r="C497" s="6" t="str">
        <f>IFERROR(VLOOKUP(B497,Rankings!A:B,2,FALSE),"")</f>
        <v>LIKELY</v>
      </c>
      <c r="D497" s="8" t="s">
        <v>783</v>
      </c>
      <c r="E497" s="7" t="str">
        <f>IFERROR(VLOOKUP(B497,'Conditions Treated'!A:B,2,FALSE),"")</f>
        <v>Type 2 diabetes mellitus</v>
      </c>
    </row>
    <row r="498">
      <c r="A498" s="4" t="s">
        <v>751</v>
      </c>
      <c r="B498" s="5" t="s">
        <v>747</v>
      </c>
      <c r="C498" s="6" t="str">
        <f>IFERROR(VLOOKUP(B498,Rankings!A:B,2,FALSE),"")</f>
        <v>LIKELY</v>
      </c>
      <c r="D498" s="8" t="s">
        <v>748</v>
      </c>
      <c r="E498" s="7" t="str">
        <f>IFERROR(VLOOKUP(B498,'Conditions Treated'!A:B,2,FALSE),"")</f>
        <v>Type 2 diabetes mellitus</v>
      </c>
    </row>
    <row r="499">
      <c r="A499" s="4" t="s">
        <v>751</v>
      </c>
      <c r="B499" s="5" t="s">
        <v>765</v>
      </c>
      <c r="C499" s="6" t="str">
        <f>IFERROR(VLOOKUP(B499,Rankings!A:B,2,FALSE),"")</f>
        <v>HIGHLY LIKELY</v>
      </c>
      <c r="D499" s="8" t="s">
        <v>188</v>
      </c>
      <c r="E499" s="7" t="str">
        <f>IFERROR(VLOOKUP(B499,'Conditions Treated'!A:B,2,FALSE),"")</f>
        <v>Ulcerative colitis, Crohn's disease</v>
      </c>
    </row>
    <row r="500">
      <c r="A500" s="4" t="s">
        <v>802</v>
      </c>
      <c r="B500" s="10" t="s">
        <v>1015</v>
      </c>
      <c r="C500" s="6" t="str">
        <f>IFERROR(VLOOKUP(B500,Rankings!A:B,2,FALSE),"")</f>
        <v>UNLIKELY</v>
      </c>
      <c r="D500" s="10" t="s">
        <v>1016</v>
      </c>
      <c r="E500" s="7" t="str">
        <f>IFERROR(VLOOKUP(B500,'Conditions Treated'!A:B,2,FALSE),"")</f>
        <v>Unfavorable cervix in pregnant women</v>
      </c>
    </row>
    <row r="501">
      <c r="A501" s="4" t="s">
        <v>6</v>
      </c>
      <c r="B501" s="5" t="s">
        <v>312</v>
      </c>
      <c r="C501" s="6" t="str">
        <f>IFERROR(VLOOKUP(B501,Rankings!A:B,2,FALSE),"")</f>
        <v>HIGHLY LIKELY</v>
      </c>
      <c r="D501" s="8" t="s">
        <v>313</v>
      </c>
      <c r="E501" s="7" t="str">
        <f>IFERROR(VLOOKUP(B501,'Conditions Treated'!A:B,2,FALSE),"")</f>
        <v>Unresectable cutaneous, subcutaneous, and nodal lesions in melanoma</v>
      </c>
    </row>
    <row r="502">
      <c r="A502" s="4" t="s">
        <v>802</v>
      </c>
      <c r="B502" s="10" t="s">
        <v>601</v>
      </c>
      <c r="C502" s="6" t="str">
        <f>IFERROR(VLOOKUP(B502,Rankings!A:B,2,FALSE),"")</f>
        <v>HIGHLY LIKELY</v>
      </c>
      <c r="D502" s="10" t="s">
        <v>602</v>
      </c>
      <c r="E502" s="7" t="str">
        <f>IFERROR(VLOOKUP(B502,'Conditions Treated'!A:B,2,FALSE),"")</f>
        <v>Unresectable or metastatic melanoma</v>
      </c>
    </row>
    <row r="503">
      <c r="A503" s="4" t="s">
        <v>6</v>
      </c>
      <c r="B503" s="5" t="s">
        <v>723</v>
      </c>
      <c r="C503" s="6" t="str">
        <f>IFERROR(VLOOKUP(B503,Rankings!A:B,2,FALSE),"")</f>
        <v>HIGHLY LIKELY</v>
      </c>
      <c r="D503" s="8" t="s">
        <v>724</v>
      </c>
      <c r="E503" s="7" t="str">
        <f>IFERROR(VLOOKUP(B503,'Conditions Treated'!A:B,2,FALSE),"")</f>
        <v>Unresectable or metastatic melanoma, Erdheim-Chester Disease</v>
      </c>
    </row>
    <row r="504">
      <c r="A504" s="4" t="s">
        <v>6</v>
      </c>
      <c r="B504" s="5" t="s">
        <v>135</v>
      </c>
      <c r="C504" s="6" t="str">
        <f>IFERROR(VLOOKUP(B504,Rankings!A:B,2,FALSE),"")</f>
        <v>HIGHLY LIKELY</v>
      </c>
      <c r="D504" s="8" t="s">
        <v>136</v>
      </c>
      <c r="E504" s="7" t="str">
        <f>IFERROR(VLOOKUP(B504,'Conditions Treated'!A:B,2,FALSE),"")</f>
        <v>Unresectable or metastatic melanoma, Histiocytic neoplasms</v>
      </c>
    </row>
    <row r="505">
      <c r="A505" s="4" t="s">
        <v>6</v>
      </c>
      <c r="B505" s="5" t="s">
        <v>104</v>
      </c>
      <c r="C505" s="6" t="str">
        <f>IFERROR(VLOOKUP(B505,Rankings!A:B,2,FALSE),"")</f>
        <v>HIGHLY LIKELY</v>
      </c>
      <c r="D505" s="8" t="s">
        <v>105</v>
      </c>
      <c r="E505" s="7" t="str">
        <f>IFERROR(VLOOKUP(B505,'Conditions Treated'!A:B,2,FALSE),"")</f>
        <v>Unresectable or metastatic melanoma, Metastatic colorectal cancer, Metastatic non-small cell lung cancer</v>
      </c>
    </row>
    <row r="506">
      <c r="A506" s="4" t="s">
        <v>6</v>
      </c>
      <c r="B506" s="5" t="s">
        <v>393</v>
      </c>
      <c r="C506" s="6" t="str">
        <f>IFERROR(VLOOKUP(B506,Rankings!A:B,2,FALSE),"")</f>
        <v>HIGHLY LIKELY</v>
      </c>
      <c r="D506" s="8" t="s">
        <v>394</v>
      </c>
      <c r="E506" s="7" t="str">
        <f>IFERROR(VLOOKUP(B506,'Conditions Treated'!A:B,2,FALSE),"")</f>
        <v>Unresectable or metastatic melanoma, Metastatic non-small cell lung cancer</v>
      </c>
    </row>
    <row r="507">
      <c r="A507" s="4" t="s">
        <v>6</v>
      </c>
      <c r="B507" s="5" t="s">
        <v>310</v>
      </c>
      <c r="C507" s="6" t="str">
        <f>IFERROR(VLOOKUP(B507,Rankings!A:B,2,FALSE),"")</f>
        <v>HIGHLY LIKELY</v>
      </c>
      <c r="D507" s="8" t="s">
        <v>311</v>
      </c>
      <c r="E507" s="7" t="str">
        <f>IFERROR(VLOOKUP(B507,'Conditions Treated'!A:B,2,FALSE),"")</f>
        <v>Unresectable, Stage III non-small cell lung cancer, Metastatic non-small cell lung cancer, Extensive-stage small cell lung cancer, Biliary tract cancer, Unresectable hepatocellular carcinoma, Endometrial cancer</v>
      </c>
    </row>
    <row r="508">
      <c r="A508" s="4" t="s">
        <v>802</v>
      </c>
      <c r="B508" s="10" t="s">
        <v>899</v>
      </c>
      <c r="C508" s="6" t="str">
        <f>IFERROR(VLOOKUP(B508,Rankings!A:B,2,FALSE),"")</f>
        <v>UNLIKELY</v>
      </c>
      <c r="D508" s="10" t="s">
        <v>901</v>
      </c>
      <c r="E508" s="7" t="str">
        <f>IFERROR(VLOOKUP(B508,'Conditions Treated'!A:B,2,FALSE),"")</f>
        <v>Upper respiratory tract infections, Lower respiratory tract infections, Listeriosis, Respiratory tract infections due to Mycoplasma pneumoniae, Skin and skin structure infections, Pertussis, Diphtheria, Erythrasma, Intestinal amebiasis, Acute pelvic inflammatory disease, Infections caused by Chlamydia trachomatis, Nongonococcal urethritis, Primary syphilis, Legionnaires' Disease, Prevention of rheumatic fever</v>
      </c>
    </row>
    <row r="509">
      <c r="A509" s="4" t="s">
        <v>6</v>
      </c>
      <c r="B509" s="5" t="s">
        <v>515</v>
      </c>
      <c r="C509" s="6" t="str">
        <f>IFERROR(VLOOKUP(B509,Rankings!A:B,2,FALSE),"")</f>
        <v>HIGHLY LIKELY</v>
      </c>
      <c r="D509" s="8" t="s">
        <v>516</v>
      </c>
      <c r="E509" s="7" t="str">
        <f>IFERROR(VLOOKUP(B509,'Conditions Treated'!A:B,2,FALSE),"")</f>
        <v>Urea cycle disorders</v>
      </c>
    </row>
    <row r="510">
      <c r="A510" s="4" t="s">
        <v>802</v>
      </c>
      <c r="B510" s="10" t="s">
        <v>880</v>
      </c>
      <c r="C510" s="6" t="str">
        <f>IFERROR(VLOOKUP(B510,Rankings!A:B,2,FALSE),"")</f>
        <v>HIGHLY LIKELY</v>
      </c>
      <c r="D510" s="10" t="s">
        <v>882</v>
      </c>
      <c r="E510" s="7" t="str">
        <f>IFERROR(VLOOKUP(B510,'Conditions Treated'!A:B,2,FALSE),"")</f>
        <v>Vaginal candidiasis, Oropharyngeal and esophageal candidiasis, Cryptococcal meningitis, Prophylaxis of candidiasis</v>
      </c>
    </row>
    <row r="511">
      <c r="A511" s="4" t="s">
        <v>802</v>
      </c>
      <c r="B511" s="10" t="s">
        <v>841</v>
      </c>
      <c r="C511" s="6" t="str">
        <f>IFERROR(VLOOKUP(B511,Rankings!A:B,2,FALSE),"")</f>
        <v>HIGHLY LIKELY</v>
      </c>
      <c r="D511" s="10" t="s">
        <v>842</v>
      </c>
      <c r="E511" s="7" t="str">
        <f>IFERROR(VLOOKUP(B511,'Conditions Treated'!A:B,2,FALSE),"")</f>
        <v>Ventricular arrhythmias, Atrial fibrillation/atrial flutter</v>
      </c>
    </row>
    <row r="512">
      <c r="A512" s="4" t="s">
        <v>6</v>
      </c>
      <c r="B512" s="5" t="s">
        <v>693</v>
      </c>
      <c r="C512" s="6" t="str">
        <f>IFERROR(VLOOKUP(B512,Rankings!A:B,2,FALSE),"")</f>
        <v>HIGHLY LIKELY</v>
      </c>
      <c r="D512" s="8" t="s">
        <v>695</v>
      </c>
      <c r="E512" s="7" t="str">
        <f>IFERROR(VLOOKUP(B512,'Conditions Treated'!A:B,2,FALSE),"")</f>
        <v>von Hippel-Lindau disease, Advanced Renal Cell Carcinoma</v>
      </c>
    </row>
    <row r="513">
      <c r="A513" s="4" t="s">
        <v>6</v>
      </c>
      <c r="B513" s="5" t="s">
        <v>679</v>
      </c>
      <c r="C513" s="6" t="str">
        <f>IFERROR(VLOOKUP(B513,Rankings!A:B,2,FALSE),"")</f>
        <v>HIGHLY LIKELY</v>
      </c>
      <c r="D513" s="8" t="s">
        <v>680</v>
      </c>
      <c r="E513" s="7" t="str">
        <f>IFERROR(VLOOKUP(B513,'Conditions Treated'!A:B,2,FALSE),"")</f>
        <v>Von Willebrand disease</v>
      </c>
    </row>
    <row r="514">
      <c r="A514" s="4" t="s">
        <v>6</v>
      </c>
      <c r="B514" s="5" t="s">
        <v>597</v>
      </c>
      <c r="C514" s="6" t="str">
        <f>IFERROR(VLOOKUP(B514,Rankings!A:B,2,FALSE),"")</f>
        <v>HIGHLY LIKELY</v>
      </c>
      <c r="D514" s="8" t="s">
        <v>598</v>
      </c>
      <c r="E514" s="7" t="str">
        <f>IFERROR(VLOOKUP(B514,'Conditions Treated'!A:B,2,FALSE),"")</f>
        <v>Wilson's disease</v>
      </c>
    </row>
    <row r="515">
      <c r="A515" s="4" t="s">
        <v>802</v>
      </c>
      <c r="B515" s="10" t="s">
        <v>867</v>
      </c>
      <c r="C515" s="6" t="str">
        <f>IFERROR(VLOOKUP(B515,Rankings!A:B,2,FALSE),"")</f>
        <v>HIGHLY LIKELY</v>
      </c>
      <c r="D515" s="10" t="s">
        <v>869</v>
      </c>
      <c r="E515" s="7" t="str">
        <f>IFERROR(VLOOKUP(B515,'Conditions Treated'!A:B,2,FALSE),"")</f>
        <v>Wilson's disease, Cystinuria, Severe, active rheumatoid arthritis</v>
      </c>
    </row>
    <row r="516">
      <c r="A516" s="4" t="s">
        <v>802</v>
      </c>
      <c r="B516" s="10" t="s">
        <v>874</v>
      </c>
      <c r="C516" s="6" t="str">
        <f>IFERROR(VLOOKUP(B516,Rankings!A:B,2,FALSE),"")</f>
        <v>HIGHLY LIKELY</v>
      </c>
      <c r="D516" s="10" t="s">
        <v>875</v>
      </c>
      <c r="E516" s="7" t="str">
        <f>IFERROR(VLOOKUP(B516,'Conditions Treated'!A:B,2,FALSE),"")</f>
        <v>Wilson’s disease, Cystinuria, Severe, active rheumatoid arthritis</v>
      </c>
    </row>
    <row r="517">
      <c r="A517" s="4" t="s">
        <v>6</v>
      </c>
      <c r="B517" s="5" t="s">
        <v>564</v>
      </c>
      <c r="C517" s="6" t="str">
        <f>IFERROR(VLOOKUP(B517,Rankings!A:B,2,FALSE),"")</f>
        <v>LIKELY</v>
      </c>
      <c r="D517" s="8" t="s">
        <v>565</v>
      </c>
      <c r="E517" s="7" t="str">
        <f>IFERROR(VLOOKUP(B517,'Conditions Treated'!A:B,2,FALSE),"")</f>
        <v>Wound sepsis in patients with burns</v>
      </c>
    </row>
    <row r="518">
      <c r="A518" s="4" t="s">
        <v>6</v>
      </c>
      <c r="B518" s="5" t="s">
        <v>137</v>
      </c>
      <c r="C518" s="6" t="str">
        <f>IFERROR(VLOOKUP(B518,Rankings!A:B,2,FALSE),"")</f>
        <v>HIGHLY LIKELY</v>
      </c>
      <c r="D518" s="8" t="s">
        <v>138</v>
      </c>
      <c r="E518" s="7" t="str">
        <f>IFERROR(VLOOKUP(B518,'Conditions Treated'!A:B,2,FALSE),"")</f>
        <v>X-linked hypophosphatemia, FGF23-related hypophosphatemia in tumor-induced osteomalacia</v>
      </c>
    </row>
    <row r="519">
      <c r="C519" s="19"/>
    </row>
    <row r="520">
      <c r="C520" s="19"/>
    </row>
    <row r="521">
      <c r="C521" s="19"/>
    </row>
    <row r="522">
      <c r="C522" s="19"/>
    </row>
    <row r="523">
      <c r="C523" s="19"/>
    </row>
    <row r="524">
      <c r="C524" s="19"/>
    </row>
    <row r="525">
      <c r="C525" s="19"/>
    </row>
    <row r="526">
      <c r="C526" s="19"/>
    </row>
    <row r="527">
      <c r="C527" s="19"/>
    </row>
    <row r="528">
      <c r="C528" s="19"/>
    </row>
    <row r="529">
      <c r="C529" s="19"/>
    </row>
    <row r="530">
      <c r="C530" s="19"/>
    </row>
    <row r="531">
      <c r="C531" s="19"/>
    </row>
    <row r="532">
      <c r="C532" s="19"/>
    </row>
    <row r="533">
      <c r="C533" s="19"/>
    </row>
    <row r="534">
      <c r="C534" s="19"/>
    </row>
    <row r="535">
      <c r="C535" s="19"/>
    </row>
    <row r="536">
      <c r="C536" s="19"/>
    </row>
    <row r="537">
      <c r="C537" s="19"/>
    </row>
    <row r="538">
      <c r="C538" s="19"/>
    </row>
    <row r="539">
      <c r="C539" s="19"/>
    </row>
    <row r="540">
      <c r="C540" s="19"/>
    </row>
    <row r="541">
      <c r="C541" s="19"/>
    </row>
    <row r="542">
      <c r="C542" s="19"/>
    </row>
    <row r="543">
      <c r="C543" s="19"/>
    </row>
    <row r="544">
      <c r="C544" s="19"/>
    </row>
    <row r="545">
      <c r="C545" s="19"/>
    </row>
    <row r="546">
      <c r="C546" s="19"/>
    </row>
    <row r="547">
      <c r="C547" s="19"/>
    </row>
    <row r="548">
      <c r="C548" s="19"/>
    </row>
    <row r="549">
      <c r="C549" s="19"/>
    </row>
    <row r="550">
      <c r="C550" s="19"/>
    </row>
    <row r="551">
      <c r="C551" s="19"/>
    </row>
    <row r="552">
      <c r="C552" s="19"/>
    </row>
    <row r="553">
      <c r="C553" s="19"/>
    </row>
    <row r="554">
      <c r="C554" s="19"/>
    </row>
    <row r="555">
      <c r="C555" s="19"/>
    </row>
    <row r="556">
      <c r="C556" s="19"/>
    </row>
    <row r="557">
      <c r="C557" s="19"/>
    </row>
    <row r="558">
      <c r="C558" s="19"/>
    </row>
    <row r="559">
      <c r="C559" s="19"/>
    </row>
    <row r="560">
      <c r="C560" s="19"/>
    </row>
    <row r="561">
      <c r="C561" s="19"/>
    </row>
    <row r="562">
      <c r="C562" s="19"/>
    </row>
    <row r="563">
      <c r="C563" s="19"/>
    </row>
    <row r="564">
      <c r="C564" s="19"/>
    </row>
    <row r="565">
      <c r="C565" s="19"/>
    </row>
    <row r="566">
      <c r="C566" s="19"/>
    </row>
    <row r="567">
      <c r="C567" s="19"/>
    </row>
    <row r="568">
      <c r="C568" s="19"/>
    </row>
    <row r="569">
      <c r="C569" s="19"/>
    </row>
    <row r="570">
      <c r="C570" s="19"/>
    </row>
    <row r="571">
      <c r="C571" s="19"/>
    </row>
    <row r="572">
      <c r="C572" s="19"/>
    </row>
    <row r="573">
      <c r="C573" s="19"/>
    </row>
    <row r="574">
      <c r="C574" s="19"/>
    </row>
    <row r="575">
      <c r="C575" s="19"/>
    </row>
    <row r="576">
      <c r="C576" s="19"/>
    </row>
    <row r="577">
      <c r="C577" s="19"/>
    </row>
    <row r="578">
      <c r="C578" s="19"/>
    </row>
    <row r="579">
      <c r="C579" s="19"/>
    </row>
    <row r="580">
      <c r="C580" s="19"/>
    </row>
    <row r="581">
      <c r="C581" s="19"/>
    </row>
    <row r="582">
      <c r="C582" s="19"/>
    </row>
    <row r="583">
      <c r="C583" s="19"/>
    </row>
    <row r="584">
      <c r="C584" s="19"/>
    </row>
    <row r="585">
      <c r="C585" s="19"/>
    </row>
    <row r="586">
      <c r="C586" s="19"/>
    </row>
    <row r="587">
      <c r="C587" s="19"/>
    </row>
    <row r="588">
      <c r="C588" s="19"/>
    </row>
    <row r="589">
      <c r="C589" s="19"/>
    </row>
    <row r="590">
      <c r="C590" s="19"/>
    </row>
    <row r="591">
      <c r="C591" s="19"/>
    </row>
    <row r="592">
      <c r="C592" s="19"/>
    </row>
    <row r="593">
      <c r="C593" s="19"/>
    </row>
    <row r="594">
      <c r="C594" s="19"/>
    </row>
    <row r="595">
      <c r="C595" s="19"/>
    </row>
    <row r="596">
      <c r="C596" s="19"/>
    </row>
    <row r="597">
      <c r="C597" s="19"/>
    </row>
    <row r="598">
      <c r="C598" s="19"/>
    </row>
    <row r="599">
      <c r="C599" s="19"/>
    </row>
    <row r="600">
      <c r="C600" s="19"/>
    </row>
    <row r="601">
      <c r="C601" s="19"/>
    </row>
    <row r="602">
      <c r="C602" s="19"/>
    </row>
    <row r="603">
      <c r="C603" s="19"/>
    </row>
    <row r="604">
      <c r="C604" s="19"/>
    </row>
    <row r="605">
      <c r="C605" s="19"/>
    </row>
    <row r="606">
      <c r="C606" s="19"/>
    </row>
    <row r="607">
      <c r="C607" s="19"/>
    </row>
    <row r="608">
      <c r="C608" s="19"/>
    </row>
    <row r="609">
      <c r="C609" s="19"/>
    </row>
    <row r="610">
      <c r="C610" s="19"/>
    </row>
    <row r="611">
      <c r="C611" s="19"/>
    </row>
    <row r="612">
      <c r="C612" s="19"/>
    </row>
    <row r="613">
      <c r="C613" s="19"/>
    </row>
    <row r="614">
      <c r="C614" s="19"/>
    </row>
    <row r="615">
      <c r="C615" s="19"/>
    </row>
    <row r="616">
      <c r="C616" s="19"/>
    </row>
    <row r="617">
      <c r="C617" s="19"/>
    </row>
    <row r="618">
      <c r="C618" s="19"/>
    </row>
    <row r="619">
      <c r="C619" s="19"/>
    </row>
    <row r="620">
      <c r="C620" s="19"/>
    </row>
    <row r="621">
      <c r="C621" s="19"/>
    </row>
    <row r="622">
      <c r="C622" s="19"/>
    </row>
    <row r="623">
      <c r="C623" s="19"/>
    </row>
    <row r="624">
      <c r="C624" s="19"/>
    </row>
    <row r="625">
      <c r="C625" s="19"/>
    </row>
    <row r="626">
      <c r="C626" s="19"/>
    </row>
    <row r="627">
      <c r="C627" s="19"/>
    </row>
    <row r="628">
      <c r="C628" s="19"/>
    </row>
    <row r="629">
      <c r="C629" s="19"/>
    </row>
    <row r="630">
      <c r="C630" s="19"/>
    </row>
    <row r="631">
      <c r="C631" s="19"/>
    </row>
    <row r="632">
      <c r="C632" s="19"/>
    </row>
    <row r="633">
      <c r="C633" s="19"/>
    </row>
    <row r="634">
      <c r="C634" s="19"/>
    </row>
    <row r="635">
      <c r="C635" s="19"/>
    </row>
    <row r="636">
      <c r="C636" s="19"/>
    </row>
    <row r="637">
      <c r="C637" s="19"/>
    </row>
    <row r="638">
      <c r="C638" s="19"/>
    </row>
    <row r="639">
      <c r="C639" s="19"/>
    </row>
    <row r="640">
      <c r="C640" s="19"/>
    </row>
    <row r="641">
      <c r="C641" s="19"/>
    </row>
    <row r="642">
      <c r="C642" s="19"/>
    </row>
    <row r="643">
      <c r="C643" s="19"/>
    </row>
    <row r="644">
      <c r="C644" s="19"/>
    </row>
    <row r="645">
      <c r="C645" s="19"/>
    </row>
    <row r="646">
      <c r="C646" s="19"/>
    </row>
    <row r="647">
      <c r="C647" s="19"/>
    </row>
    <row r="648">
      <c r="C648" s="19"/>
    </row>
    <row r="649">
      <c r="C649" s="19"/>
    </row>
    <row r="650">
      <c r="C650" s="19"/>
    </row>
    <row r="651">
      <c r="C651" s="19"/>
    </row>
    <row r="652">
      <c r="C652" s="19"/>
    </row>
    <row r="653">
      <c r="C653" s="19"/>
    </row>
    <row r="654">
      <c r="C654" s="19"/>
    </row>
    <row r="655">
      <c r="C655" s="19"/>
    </row>
    <row r="656">
      <c r="C656" s="19"/>
    </row>
    <row r="657">
      <c r="C657" s="19"/>
    </row>
    <row r="658">
      <c r="C658" s="19"/>
    </row>
    <row r="659">
      <c r="C659" s="19"/>
    </row>
    <row r="660">
      <c r="C660" s="19"/>
    </row>
    <row r="661">
      <c r="C661" s="19"/>
    </row>
    <row r="662">
      <c r="C662" s="19"/>
    </row>
    <row r="663">
      <c r="C663" s="19"/>
    </row>
    <row r="664">
      <c r="C664" s="19"/>
    </row>
    <row r="665">
      <c r="C665" s="19"/>
    </row>
    <row r="666">
      <c r="C666" s="19"/>
    </row>
    <row r="667">
      <c r="C667" s="19"/>
    </row>
    <row r="668">
      <c r="C668" s="19"/>
    </row>
    <row r="669">
      <c r="C669" s="19"/>
    </row>
    <row r="670">
      <c r="C670" s="19"/>
    </row>
    <row r="671">
      <c r="C671" s="19"/>
    </row>
    <row r="672">
      <c r="C672" s="19"/>
    </row>
    <row r="673">
      <c r="C673" s="19"/>
    </row>
    <row r="674">
      <c r="C674" s="19"/>
    </row>
    <row r="675">
      <c r="C675" s="19"/>
    </row>
    <row r="676">
      <c r="C676" s="19"/>
    </row>
    <row r="677">
      <c r="C677" s="19"/>
    </row>
    <row r="678">
      <c r="C678" s="19"/>
    </row>
    <row r="679">
      <c r="C679" s="19"/>
    </row>
    <row r="680">
      <c r="C680" s="19"/>
    </row>
    <row r="681">
      <c r="C681" s="19"/>
    </row>
    <row r="682">
      <c r="C682" s="19"/>
    </row>
    <row r="683">
      <c r="C683" s="19"/>
    </row>
    <row r="684">
      <c r="C684" s="19"/>
    </row>
    <row r="685">
      <c r="C685" s="19"/>
    </row>
    <row r="686">
      <c r="C686" s="19"/>
    </row>
    <row r="687">
      <c r="C687" s="19"/>
    </row>
    <row r="688">
      <c r="C688" s="19"/>
    </row>
    <row r="689">
      <c r="C689" s="19"/>
    </row>
    <row r="690">
      <c r="C690" s="19"/>
    </row>
    <row r="691">
      <c r="C691" s="19"/>
    </row>
    <row r="692">
      <c r="C692" s="19"/>
    </row>
    <row r="693">
      <c r="C693" s="19"/>
    </row>
    <row r="694">
      <c r="C694" s="19"/>
    </row>
    <row r="695">
      <c r="C695" s="19"/>
    </row>
    <row r="696">
      <c r="C696" s="19"/>
    </row>
    <row r="697">
      <c r="C697" s="19"/>
    </row>
    <row r="698">
      <c r="C698" s="19"/>
    </row>
    <row r="699">
      <c r="C699" s="19"/>
    </row>
    <row r="700">
      <c r="C700" s="19"/>
    </row>
    <row r="701">
      <c r="C701" s="19"/>
    </row>
    <row r="702">
      <c r="C702" s="19"/>
    </row>
    <row r="703">
      <c r="C703" s="19"/>
    </row>
    <row r="704">
      <c r="C704" s="19"/>
    </row>
    <row r="705">
      <c r="C705" s="19"/>
    </row>
    <row r="706">
      <c r="C706" s="19"/>
    </row>
    <row r="707">
      <c r="C707" s="19"/>
    </row>
    <row r="708">
      <c r="C708" s="19"/>
    </row>
    <row r="709">
      <c r="C709" s="19"/>
    </row>
    <row r="710">
      <c r="C710" s="19"/>
    </row>
    <row r="711">
      <c r="C711" s="19"/>
    </row>
    <row r="712">
      <c r="C712" s="19"/>
    </row>
    <row r="713">
      <c r="C713" s="19"/>
    </row>
    <row r="714">
      <c r="C714" s="19"/>
    </row>
    <row r="715">
      <c r="C715" s="19"/>
    </row>
    <row r="716">
      <c r="C716" s="19"/>
    </row>
    <row r="717">
      <c r="C717" s="19"/>
    </row>
    <row r="718">
      <c r="C718" s="19"/>
    </row>
    <row r="719">
      <c r="C719" s="19"/>
    </row>
    <row r="720">
      <c r="C720" s="19"/>
    </row>
    <row r="721">
      <c r="C721" s="19"/>
    </row>
    <row r="722">
      <c r="C722" s="19"/>
    </row>
    <row r="723">
      <c r="C723" s="19"/>
    </row>
    <row r="724">
      <c r="C724" s="19"/>
    </row>
    <row r="725">
      <c r="C725" s="19"/>
    </row>
    <row r="726">
      <c r="C726" s="19"/>
    </row>
    <row r="727">
      <c r="C727" s="19"/>
    </row>
    <row r="728">
      <c r="C728" s="19"/>
    </row>
    <row r="729">
      <c r="C729" s="19"/>
    </row>
    <row r="730">
      <c r="C730" s="19"/>
    </row>
    <row r="731">
      <c r="C731" s="19"/>
    </row>
    <row r="732">
      <c r="C732" s="19"/>
    </row>
    <row r="733">
      <c r="C733" s="19"/>
    </row>
    <row r="734">
      <c r="C734" s="19"/>
    </row>
    <row r="735">
      <c r="C735" s="19"/>
    </row>
    <row r="736">
      <c r="C736" s="19"/>
    </row>
    <row r="737">
      <c r="C737" s="19"/>
    </row>
    <row r="738">
      <c r="C738" s="19"/>
    </row>
    <row r="739">
      <c r="C739" s="19"/>
    </row>
    <row r="740">
      <c r="C740" s="19"/>
    </row>
    <row r="741">
      <c r="C741" s="19"/>
    </row>
    <row r="742">
      <c r="C742" s="19"/>
    </row>
    <row r="743">
      <c r="C743" s="19"/>
    </row>
    <row r="744">
      <c r="C744" s="19"/>
    </row>
    <row r="745">
      <c r="C745" s="19"/>
    </row>
    <row r="746">
      <c r="C746" s="19"/>
    </row>
    <row r="747">
      <c r="C747" s="19"/>
    </row>
    <row r="748">
      <c r="C748" s="19"/>
    </row>
    <row r="749">
      <c r="C749" s="19"/>
    </row>
    <row r="750">
      <c r="C750" s="19"/>
    </row>
    <row r="751">
      <c r="C751" s="19"/>
    </row>
    <row r="752">
      <c r="C752" s="19"/>
    </row>
    <row r="753">
      <c r="C753" s="19"/>
    </row>
    <row r="754">
      <c r="C754" s="19"/>
    </row>
    <row r="755">
      <c r="C755" s="19"/>
    </row>
    <row r="756">
      <c r="C756" s="19"/>
    </row>
    <row r="757">
      <c r="C757" s="19"/>
    </row>
    <row r="758">
      <c r="C758" s="19"/>
    </row>
    <row r="759">
      <c r="C759" s="19"/>
    </row>
    <row r="760">
      <c r="C760" s="19"/>
    </row>
    <row r="761">
      <c r="C761" s="19"/>
    </row>
    <row r="762">
      <c r="C762" s="19"/>
    </row>
    <row r="763">
      <c r="C763" s="19"/>
    </row>
    <row r="764">
      <c r="C764" s="19"/>
    </row>
    <row r="765">
      <c r="C765" s="19"/>
    </row>
    <row r="766">
      <c r="C766" s="19"/>
    </row>
    <row r="767">
      <c r="C767" s="19"/>
    </row>
    <row r="768">
      <c r="C768" s="19"/>
    </row>
    <row r="769">
      <c r="C769" s="19"/>
    </row>
    <row r="770">
      <c r="C770" s="19"/>
    </row>
    <row r="771">
      <c r="C771" s="19"/>
    </row>
    <row r="772">
      <c r="C772" s="19"/>
    </row>
    <row r="773">
      <c r="C773" s="19"/>
    </row>
    <row r="774">
      <c r="C774" s="19"/>
    </row>
    <row r="775">
      <c r="C775" s="19"/>
    </row>
    <row r="776">
      <c r="C776" s="19"/>
    </row>
    <row r="777">
      <c r="C777" s="19"/>
    </row>
    <row r="778">
      <c r="C778" s="19"/>
    </row>
    <row r="779">
      <c r="C779" s="19"/>
    </row>
    <row r="780">
      <c r="C780" s="19"/>
    </row>
    <row r="781">
      <c r="C781" s="19"/>
    </row>
    <row r="782">
      <c r="C782" s="19"/>
    </row>
    <row r="783">
      <c r="C783" s="19"/>
    </row>
    <row r="784">
      <c r="C784" s="19"/>
    </row>
    <row r="785">
      <c r="C785" s="19"/>
    </row>
    <row r="786">
      <c r="C786" s="19"/>
    </row>
    <row r="787">
      <c r="C787" s="19"/>
    </row>
    <row r="788">
      <c r="C788" s="19"/>
    </row>
    <row r="789">
      <c r="C789" s="19"/>
    </row>
    <row r="790">
      <c r="C790" s="19"/>
    </row>
    <row r="791">
      <c r="C791" s="19"/>
    </row>
    <row r="792">
      <c r="C792" s="19"/>
    </row>
    <row r="793">
      <c r="C793" s="19"/>
    </row>
    <row r="794">
      <c r="C794" s="19"/>
    </row>
    <row r="795">
      <c r="C795" s="19"/>
    </row>
    <row r="796">
      <c r="C796" s="19"/>
    </row>
    <row r="797">
      <c r="C797" s="19"/>
    </row>
    <row r="798">
      <c r="C798" s="19"/>
    </row>
    <row r="799">
      <c r="C799" s="19"/>
    </row>
    <row r="800">
      <c r="C800" s="19"/>
    </row>
    <row r="801">
      <c r="C801" s="19"/>
    </row>
    <row r="802">
      <c r="C802" s="19"/>
    </row>
    <row r="803">
      <c r="C803" s="19"/>
    </row>
    <row r="804">
      <c r="C804" s="19"/>
    </row>
    <row r="805">
      <c r="C805" s="19"/>
    </row>
    <row r="806">
      <c r="C806" s="19"/>
    </row>
    <row r="807">
      <c r="C807" s="19"/>
    </row>
    <row r="808">
      <c r="C808" s="19"/>
    </row>
    <row r="809">
      <c r="C809" s="19"/>
    </row>
    <row r="810">
      <c r="C810" s="19"/>
    </row>
    <row r="811">
      <c r="C811" s="19"/>
    </row>
    <row r="812">
      <c r="C812" s="19"/>
    </row>
    <row r="813">
      <c r="C813" s="19"/>
    </row>
    <row r="814">
      <c r="C814" s="19"/>
    </row>
    <row r="815">
      <c r="C815" s="19"/>
    </row>
    <row r="816">
      <c r="C816" s="19"/>
    </row>
    <row r="817">
      <c r="C817" s="19"/>
    </row>
    <row r="818">
      <c r="C818" s="19"/>
    </row>
    <row r="819">
      <c r="C819" s="19"/>
    </row>
    <row r="820">
      <c r="C820" s="19"/>
    </row>
    <row r="821">
      <c r="C821" s="19"/>
    </row>
    <row r="822">
      <c r="C822" s="19"/>
    </row>
    <row r="823">
      <c r="C823" s="19"/>
    </row>
    <row r="824">
      <c r="C824" s="19"/>
    </row>
    <row r="825">
      <c r="C825" s="19"/>
    </row>
    <row r="826">
      <c r="C826" s="19"/>
    </row>
    <row r="827">
      <c r="C827" s="19"/>
    </row>
    <row r="828">
      <c r="C828" s="19"/>
    </row>
    <row r="829">
      <c r="C829" s="19"/>
    </row>
    <row r="830">
      <c r="C830" s="19"/>
    </row>
    <row r="831">
      <c r="C831" s="19"/>
    </row>
    <row r="832">
      <c r="C832" s="19"/>
    </row>
    <row r="833">
      <c r="C833" s="19"/>
    </row>
    <row r="834">
      <c r="C834" s="19"/>
    </row>
    <row r="835">
      <c r="C835" s="19"/>
    </row>
    <row r="836">
      <c r="C836" s="19"/>
    </row>
    <row r="837">
      <c r="C837" s="19"/>
    </row>
    <row r="838">
      <c r="C838" s="19"/>
    </row>
    <row r="839">
      <c r="C839" s="19"/>
    </row>
    <row r="840">
      <c r="C840" s="19"/>
    </row>
    <row r="841">
      <c r="C841" s="19"/>
    </row>
    <row r="842">
      <c r="C842" s="19"/>
    </row>
    <row r="843">
      <c r="C843" s="19"/>
    </row>
    <row r="844">
      <c r="C844" s="19"/>
    </row>
    <row r="845">
      <c r="C845" s="19"/>
    </row>
    <row r="846">
      <c r="C846" s="19"/>
    </row>
    <row r="847">
      <c r="C847" s="19"/>
    </row>
    <row r="848">
      <c r="C848" s="19"/>
    </row>
    <row r="849">
      <c r="C849" s="19"/>
    </row>
    <row r="850">
      <c r="C850" s="19"/>
    </row>
    <row r="851">
      <c r="C851" s="19"/>
    </row>
    <row r="852">
      <c r="C852" s="19"/>
    </row>
    <row r="853">
      <c r="C853" s="19"/>
    </row>
    <row r="854">
      <c r="C854" s="19"/>
    </row>
    <row r="855">
      <c r="C855" s="19"/>
    </row>
    <row r="856">
      <c r="C856" s="19"/>
    </row>
    <row r="857">
      <c r="C857" s="19"/>
    </row>
    <row r="858">
      <c r="C858" s="19"/>
    </row>
    <row r="859">
      <c r="C859" s="19"/>
    </row>
    <row r="860">
      <c r="C860" s="19"/>
    </row>
    <row r="861">
      <c r="C861" s="19"/>
    </row>
    <row r="862">
      <c r="C862" s="19"/>
    </row>
    <row r="863">
      <c r="C863" s="19"/>
    </row>
    <row r="864">
      <c r="C864" s="19"/>
    </row>
    <row r="865">
      <c r="C865" s="19"/>
    </row>
    <row r="866">
      <c r="C866" s="19"/>
    </row>
    <row r="867">
      <c r="C867" s="19"/>
    </row>
    <row r="868">
      <c r="C868" s="19"/>
    </row>
    <row r="869">
      <c r="C869" s="19"/>
    </row>
    <row r="870">
      <c r="C870" s="19"/>
    </row>
    <row r="871">
      <c r="C871" s="19"/>
    </row>
    <row r="872">
      <c r="C872" s="19"/>
    </row>
    <row r="873">
      <c r="C873" s="19"/>
    </row>
    <row r="874">
      <c r="C874" s="19"/>
    </row>
    <row r="875">
      <c r="C875" s="19"/>
    </row>
    <row r="876">
      <c r="C876" s="19"/>
    </row>
    <row r="877">
      <c r="C877" s="19"/>
    </row>
    <row r="878">
      <c r="C878" s="19"/>
    </row>
    <row r="879">
      <c r="C879" s="19"/>
    </row>
    <row r="880">
      <c r="C880" s="19"/>
    </row>
    <row r="881">
      <c r="C881" s="19"/>
    </row>
    <row r="882">
      <c r="C882" s="19"/>
    </row>
    <row r="883">
      <c r="C883" s="19"/>
    </row>
    <row r="884">
      <c r="C884" s="19"/>
    </row>
    <row r="885">
      <c r="C885" s="19"/>
    </row>
    <row r="886">
      <c r="C886" s="19"/>
    </row>
    <row r="887">
      <c r="C887" s="19"/>
    </row>
    <row r="888">
      <c r="C888" s="19"/>
    </row>
    <row r="889">
      <c r="C889" s="19"/>
    </row>
    <row r="890">
      <c r="C890" s="19"/>
    </row>
    <row r="891">
      <c r="C891" s="19"/>
    </row>
    <row r="892">
      <c r="C892" s="19"/>
    </row>
    <row r="893">
      <c r="C893" s="19"/>
    </row>
    <row r="894">
      <c r="C894" s="19"/>
    </row>
    <row r="895">
      <c r="C895" s="19"/>
    </row>
    <row r="896">
      <c r="C896" s="19"/>
    </row>
    <row r="897">
      <c r="C897" s="19"/>
    </row>
    <row r="898">
      <c r="C898" s="19"/>
    </row>
    <row r="899">
      <c r="C899" s="19"/>
    </row>
    <row r="900">
      <c r="C900" s="19"/>
    </row>
    <row r="901">
      <c r="C901" s="19"/>
    </row>
    <row r="902">
      <c r="C902" s="19"/>
    </row>
    <row r="903">
      <c r="C903" s="19"/>
    </row>
    <row r="904">
      <c r="C904" s="19"/>
    </row>
    <row r="905">
      <c r="C905" s="19"/>
    </row>
    <row r="906">
      <c r="C906" s="19"/>
    </row>
    <row r="907">
      <c r="C907" s="19"/>
    </row>
    <row r="908">
      <c r="C908" s="19"/>
    </row>
    <row r="909">
      <c r="C909" s="19"/>
    </row>
    <row r="910">
      <c r="C910" s="19"/>
    </row>
    <row r="911">
      <c r="C911" s="19"/>
    </row>
    <row r="912">
      <c r="C912" s="19"/>
    </row>
    <row r="913">
      <c r="C913" s="19"/>
    </row>
    <row r="914">
      <c r="C914" s="19"/>
    </row>
    <row r="915">
      <c r="C915" s="19"/>
    </row>
    <row r="916">
      <c r="C916" s="19"/>
    </row>
    <row r="917">
      <c r="C917" s="19"/>
    </row>
    <row r="918">
      <c r="C918" s="19"/>
    </row>
    <row r="919">
      <c r="C919" s="19"/>
    </row>
    <row r="920">
      <c r="C920" s="19"/>
    </row>
    <row r="921">
      <c r="C921" s="19"/>
    </row>
    <row r="922">
      <c r="C922" s="19"/>
    </row>
    <row r="923">
      <c r="C923" s="19"/>
    </row>
    <row r="924">
      <c r="C924" s="19"/>
    </row>
    <row r="925">
      <c r="C925" s="19"/>
    </row>
    <row r="926">
      <c r="C926" s="19"/>
    </row>
    <row r="927">
      <c r="C927" s="19"/>
    </row>
    <row r="928">
      <c r="C928" s="19"/>
    </row>
    <row r="929">
      <c r="C929" s="19"/>
    </row>
    <row r="930">
      <c r="C930" s="19"/>
    </row>
    <row r="931">
      <c r="C931" s="19"/>
    </row>
    <row r="932">
      <c r="C932" s="19"/>
    </row>
    <row r="933">
      <c r="C933" s="19"/>
    </row>
    <row r="934">
      <c r="C934" s="19"/>
    </row>
    <row r="935">
      <c r="C935" s="19"/>
    </row>
    <row r="936">
      <c r="C936" s="19"/>
    </row>
    <row r="937">
      <c r="C937" s="19"/>
    </row>
    <row r="938">
      <c r="C938" s="19"/>
    </row>
    <row r="939">
      <c r="C939" s="19"/>
    </row>
    <row r="940">
      <c r="C940" s="19"/>
    </row>
    <row r="941">
      <c r="C941" s="19"/>
    </row>
    <row r="942">
      <c r="C942" s="19"/>
    </row>
    <row r="943">
      <c r="C943" s="19"/>
    </row>
    <row r="944">
      <c r="C944" s="19"/>
    </row>
    <row r="945">
      <c r="C945" s="19"/>
    </row>
    <row r="946">
      <c r="C946" s="19"/>
    </row>
    <row r="947">
      <c r="C947" s="19"/>
    </row>
    <row r="948">
      <c r="C948" s="19"/>
    </row>
    <row r="949">
      <c r="C949" s="19"/>
    </row>
    <row r="950">
      <c r="C950" s="19"/>
    </row>
    <row r="951">
      <c r="C951" s="19"/>
    </row>
    <row r="952">
      <c r="C952" s="19"/>
    </row>
    <row r="953">
      <c r="C953" s="19"/>
    </row>
    <row r="954">
      <c r="C954" s="19"/>
    </row>
    <row r="955">
      <c r="C955" s="19"/>
    </row>
    <row r="956">
      <c r="C956" s="19"/>
    </row>
    <row r="957">
      <c r="C957" s="19"/>
    </row>
    <row r="958">
      <c r="C958" s="19"/>
    </row>
    <row r="959">
      <c r="C959" s="19"/>
    </row>
    <row r="960">
      <c r="C960" s="19"/>
    </row>
    <row r="961">
      <c r="C961" s="19"/>
    </row>
    <row r="962">
      <c r="C962" s="19"/>
    </row>
    <row r="963">
      <c r="C963" s="19"/>
    </row>
    <row r="964">
      <c r="C964" s="19"/>
    </row>
    <row r="965">
      <c r="C965" s="19"/>
    </row>
    <row r="966">
      <c r="C966" s="19"/>
    </row>
    <row r="967">
      <c r="C967" s="19"/>
    </row>
    <row r="968">
      <c r="C968" s="19"/>
    </row>
    <row r="969">
      <c r="C969" s="19"/>
    </row>
    <row r="970">
      <c r="C970" s="19"/>
    </row>
    <row r="971">
      <c r="C971" s="19"/>
    </row>
    <row r="972">
      <c r="C972" s="19"/>
    </row>
    <row r="973">
      <c r="C973" s="19"/>
    </row>
    <row r="974">
      <c r="C974" s="19"/>
    </row>
    <row r="975">
      <c r="C975" s="19"/>
    </row>
    <row r="976">
      <c r="C976" s="19"/>
    </row>
    <row r="977">
      <c r="C977" s="19"/>
    </row>
    <row r="978">
      <c r="C978" s="19"/>
    </row>
    <row r="979">
      <c r="C979" s="19"/>
    </row>
    <row r="980">
      <c r="C980" s="19"/>
    </row>
    <row r="981">
      <c r="C981" s="19"/>
    </row>
    <row r="982">
      <c r="C982" s="19"/>
    </row>
    <row r="983">
      <c r="C983" s="19"/>
    </row>
    <row r="984">
      <c r="C984" s="19"/>
    </row>
    <row r="985">
      <c r="C985" s="19"/>
    </row>
    <row r="986">
      <c r="C986" s="19"/>
    </row>
    <row r="987">
      <c r="C987" s="19"/>
    </row>
    <row r="988">
      <c r="C988" s="19"/>
    </row>
    <row r="989">
      <c r="C989" s="19"/>
    </row>
    <row r="990">
      <c r="C990" s="19"/>
    </row>
    <row r="991">
      <c r="C991" s="19"/>
    </row>
    <row r="992">
      <c r="C992" s="19"/>
    </row>
    <row r="993">
      <c r="C993" s="19"/>
    </row>
    <row r="994">
      <c r="C994" s="19"/>
    </row>
    <row r="995">
      <c r="C995" s="19"/>
    </row>
    <row r="996">
      <c r="C996" s="19"/>
    </row>
    <row r="997">
      <c r="C997" s="19"/>
    </row>
    <row r="998">
      <c r="C998" s="19"/>
    </row>
    <row r="999">
      <c r="C999" s="19"/>
    </row>
    <row r="1000">
      <c r="C1000" s="19"/>
    </row>
  </sheetData>
  <conditionalFormatting sqref="B1:B1000">
    <cfRule type="expression" dxfId="0" priority="1">
      <formula>COUNTIF($B:$B, B1)&gt;1</formula>
    </cfRule>
  </conditionalFormatting>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sheetData>
    <row r="1">
      <c r="A1" s="18" t="s">
        <v>1</v>
      </c>
      <c r="B1" s="18" t="s">
        <v>1150</v>
      </c>
    </row>
    <row r="2">
      <c r="A2" s="4" t="s">
        <v>314</v>
      </c>
      <c r="B2" s="4" t="s">
        <v>785</v>
      </c>
    </row>
    <row r="3">
      <c r="A3" s="4" t="s">
        <v>903</v>
      </c>
      <c r="B3" s="4" t="s">
        <v>77</v>
      </c>
    </row>
    <row r="4">
      <c r="A4" s="4" t="s">
        <v>108</v>
      </c>
      <c r="B4" s="4" t="s">
        <v>47</v>
      </c>
    </row>
    <row r="5">
      <c r="A5" s="4" t="s">
        <v>410</v>
      </c>
      <c r="B5" s="4" t="s">
        <v>47</v>
      </c>
    </row>
    <row r="6">
      <c r="A6" s="4" t="s">
        <v>573</v>
      </c>
      <c r="B6" s="4" t="s">
        <v>47</v>
      </c>
    </row>
    <row r="7">
      <c r="A7" s="4" t="s">
        <v>575</v>
      </c>
      <c r="B7" s="4" t="s">
        <v>47</v>
      </c>
    </row>
    <row r="8">
      <c r="A8" s="4" t="s">
        <v>552</v>
      </c>
      <c r="B8" s="4" t="s">
        <v>47</v>
      </c>
    </row>
    <row r="9">
      <c r="A9" s="4" t="s">
        <v>560</v>
      </c>
      <c r="B9" s="4" t="s">
        <v>47</v>
      </c>
    </row>
    <row r="10">
      <c r="A10" s="4" t="s">
        <v>381</v>
      </c>
      <c r="B10" s="4" t="s">
        <v>785</v>
      </c>
    </row>
    <row r="11">
      <c r="A11" s="4" t="s">
        <v>934</v>
      </c>
      <c r="B11" s="4" t="s">
        <v>785</v>
      </c>
    </row>
    <row r="12">
      <c r="A12" s="4" t="s">
        <v>1002</v>
      </c>
      <c r="B12" s="4" t="s">
        <v>77</v>
      </c>
    </row>
    <row r="13">
      <c r="A13" s="4" t="s">
        <v>268</v>
      </c>
      <c r="B13" s="4" t="s">
        <v>785</v>
      </c>
    </row>
    <row r="14">
      <c r="A14" s="4" t="s">
        <v>568</v>
      </c>
      <c r="B14" s="4" t="s">
        <v>77</v>
      </c>
    </row>
    <row r="15">
      <c r="A15" s="4" t="s">
        <v>625</v>
      </c>
      <c r="B15" s="4" t="s">
        <v>77</v>
      </c>
    </row>
    <row r="16">
      <c r="A16" s="4" t="s">
        <v>257</v>
      </c>
      <c r="B16" s="4" t="s">
        <v>47</v>
      </c>
    </row>
    <row r="17">
      <c r="A17" s="4" t="s">
        <v>452</v>
      </c>
      <c r="B17" s="4" t="s">
        <v>47</v>
      </c>
    </row>
    <row r="18">
      <c r="A18" s="4" t="s">
        <v>1035</v>
      </c>
      <c r="B18" s="4" t="s">
        <v>47</v>
      </c>
    </row>
    <row r="19">
      <c r="A19" s="4" t="s">
        <v>458</v>
      </c>
      <c r="B19" s="4" t="s">
        <v>47</v>
      </c>
    </row>
    <row r="20">
      <c r="A20" s="4" t="s">
        <v>369</v>
      </c>
      <c r="B20" s="4" t="s">
        <v>47</v>
      </c>
    </row>
    <row r="21">
      <c r="A21" s="4" t="s">
        <v>991</v>
      </c>
      <c r="B21" s="4" t="s">
        <v>785</v>
      </c>
    </row>
    <row r="22">
      <c r="A22" s="4" t="s">
        <v>646</v>
      </c>
      <c r="B22" s="4" t="s">
        <v>47</v>
      </c>
    </row>
    <row r="23">
      <c r="A23" s="4" t="s">
        <v>1044</v>
      </c>
      <c r="B23" s="4" t="s">
        <v>785</v>
      </c>
    </row>
    <row r="24">
      <c r="A24" s="4" t="s">
        <v>7</v>
      </c>
      <c r="B24" s="4" t="s">
        <v>785</v>
      </c>
    </row>
    <row r="25">
      <c r="A25" s="4" t="s">
        <v>815</v>
      </c>
      <c r="B25" s="4" t="s">
        <v>785</v>
      </c>
    </row>
    <row r="26">
      <c r="A26" s="4" t="s">
        <v>511</v>
      </c>
      <c r="B26" s="4" t="s">
        <v>47</v>
      </c>
    </row>
    <row r="27">
      <c r="A27" s="4" t="s">
        <v>385</v>
      </c>
      <c r="B27" s="4" t="s">
        <v>47</v>
      </c>
    </row>
    <row r="28">
      <c r="A28" s="4" t="s">
        <v>660</v>
      </c>
      <c r="B28" s="4" t="s">
        <v>47</v>
      </c>
    </row>
    <row r="29">
      <c r="A29" s="4" t="s">
        <v>640</v>
      </c>
      <c r="B29" s="4" t="s">
        <v>47</v>
      </c>
    </row>
    <row r="30">
      <c r="A30" s="4" t="s">
        <v>321</v>
      </c>
      <c r="B30" s="4" t="s">
        <v>47</v>
      </c>
    </row>
    <row r="31">
      <c r="A31" s="4" t="s">
        <v>1111</v>
      </c>
      <c r="B31" s="4" t="s">
        <v>47</v>
      </c>
    </row>
    <row r="32">
      <c r="A32" s="4" t="s">
        <v>110</v>
      </c>
      <c r="B32" s="4" t="s">
        <v>47</v>
      </c>
    </row>
    <row r="33">
      <c r="A33" s="4" t="s">
        <v>42</v>
      </c>
      <c r="B33" s="4" t="s">
        <v>47</v>
      </c>
    </row>
    <row r="34">
      <c r="A34" s="4" t="s">
        <v>38</v>
      </c>
      <c r="B34" s="4" t="s">
        <v>47</v>
      </c>
    </row>
    <row r="35">
      <c r="A35" s="4" t="s">
        <v>846</v>
      </c>
      <c r="B35" s="4" t="s">
        <v>785</v>
      </c>
    </row>
    <row r="36">
      <c r="A36" s="4" t="s">
        <v>839</v>
      </c>
      <c r="B36" s="4" t="s">
        <v>785</v>
      </c>
    </row>
    <row r="37">
      <c r="A37" s="4" t="s">
        <v>513</v>
      </c>
      <c r="B37" s="4" t="s">
        <v>47</v>
      </c>
    </row>
    <row r="38">
      <c r="A38" s="4" t="s">
        <v>1024</v>
      </c>
      <c r="B38" s="4" t="s">
        <v>785</v>
      </c>
    </row>
    <row r="39">
      <c r="A39" s="4" t="s">
        <v>519</v>
      </c>
      <c r="B39" s="4" t="s">
        <v>47</v>
      </c>
    </row>
    <row r="40">
      <c r="A40" s="4" t="s">
        <v>930</v>
      </c>
      <c r="B40" s="4" t="s">
        <v>77</v>
      </c>
    </row>
    <row r="41">
      <c r="A41" s="4" t="s">
        <v>983</v>
      </c>
      <c r="B41" s="4" t="s">
        <v>77</v>
      </c>
    </row>
    <row r="42">
      <c r="A42" s="4" t="s">
        <v>1091</v>
      </c>
      <c r="B42" s="4" t="s">
        <v>785</v>
      </c>
    </row>
    <row r="43">
      <c r="A43" s="4" t="s">
        <v>819</v>
      </c>
      <c r="B43" s="4" t="s">
        <v>785</v>
      </c>
    </row>
    <row r="44">
      <c r="A44" s="4" t="s">
        <v>888</v>
      </c>
      <c r="B44" s="4" t="s">
        <v>785</v>
      </c>
    </row>
    <row r="45">
      <c r="A45" s="4" t="s">
        <v>1033</v>
      </c>
      <c r="B45" s="4" t="s">
        <v>785</v>
      </c>
    </row>
    <row r="46">
      <c r="A46" s="4" t="s">
        <v>509</v>
      </c>
      <c r="B46" s="4" t="s">
        <v>47</v>
      </c>
    </row>
    <row r="47">
      <c r="A47" s="4" t="s">
        <v>736</v>
      </c>
      <c r="B47" s="4" t="s">
        <v>785</v>
      </c>
    </row>
    <row r="48">
      <c r="A48" s="4" t="s">
        <v>843</v>
      </c>
      <c r="B48" s="4" t="s">
        <v>47</v>
      </c>
    </row>
    <row r="49">
      <c r="A49" s="4" t="s">
        <v>1120</v>
      </c>
      <c r="B49" s="4" t="s">
        <v>47</v>
      </c>
    </row>
    <row r="50">
      <c r="A50" s="4" t="s">
        <v>876</v>
      </c>
      <c r="B50" s="4" t="s">
        <v>785</v>
      </c>
    </row>
    <row r="51">
      <c r="A51" s="4" t="s">
        <v>749</v>
      </c>
      <c r="B51" s="4" t="s">
        <v>785</v>
      </c>
    </row>
    <row r="52">
      <c r="A52" s="4" t="s">
        <v>123</v>
      </c>
      <c r="B52" s="4" t="s">
        <v>47</v>
      </c>
    </row>
    <row r="53">
      <c r="A53" s="4" t="s">
        <v>426</v>
      </c>
      <c r="B53" s="4" t="s">
        <v>47</v>
      </c>
    </row>
    <row r="54">
      <c r="A54" s="4" t="s">
        <v>911</v>
      </c>
      <c r="B54" s="4" t="s">
        <v>77</v>
      </c>
    </row>
    <row r="55">
      <c r="A55" s="4" t="s">
        <v>913</v>
      </c>
      <c r="B55" s="4" t="s">
        <v>77</v>
      </c>
    </row>
    <row r="56">
      <c r="A56" s="4" t="s">
        <v>265</v>
      </c>
      <c r="B56" s="4" t="s">
        <v>77</v>
      </c>
    </row>
    <row r="57">
      <c r="A57" s="4" t="s">
        <v>611</v>
      </c>
      <c r="B57" s="4" t="s">
        <v>47</v>
      </c>
    </row>
    <row r="58">
      <c r="A58" s="4" t="s">
        <v>905</v>
      </c>
      <c r="B58" s="4" t="s">
        <v>47</v>
      </c>
    </row>
    <row r="59">
      <c r="A59" s="4" t="s">
        <v>752</v>
      </c>
      <c r="B59" s="4" t="s">
        <v>785</v>
      </c>
    </row>
    <row r="60">
      <c r="A60" s="4" t="s">
        <v>896</v>
      </c>
      <c r="B60" s="4" t="s">
        <v>47</v>
      </c>
    </row>
    <row r="61">
      <c r="A61" s="4" t="s">
        <v>407</v>
      </c>
      <c r="B61" s="4" t="s">
        <v>47</v>
      </c>
    </row>
    <row r="62">
      <c r="A62" s="4" t="s">
        <v>685</v>
      </c>
      <c r="B62" s="4" t="s">
        <v>47</v>
      </c>
    </row>
    <row r="63">
      <c r="A63" s="4" t="s">
        <v>687</v>
      </c>
      <c r="B63" s="4" t="s">
        <v>47</v>
      </c>
    </row>
    <row r="64">
      <c r="A64" s="4" t="s">
        <v>703</v>
      </c>
      <c r="B64" s="4" t="s">
        <v>47</v>
      </c>
    </row>
    <row r="65">
      <c r="A65" s="4" t="s">
        <v>709</v>
      </c>
      <c r="B65" s="4" t="s">
        <v>47</v>
      </c>
    </row>
    <row r="66">
      <c r="A66" s="4" t="s">
        <v>100</v>
      </c>
      <c r="B66" s="4" t="s">
        <v>47</v>
      </c>
    </row>
    <row r="67">
      <c r="A67" s="4" t="s">
        <v>210</v>
      </c>
      <c r="B67" s="4" t="s">
        <v>47</v>
      </c>
    </row>
    <row r="68">
      <c r="A68" s="4" t="s">
        <v>890</v>
      </c>
      <c r="B68" s="4" t="s">
        <v>47</v>
      </c>
    </row>
    <row r="69">
      <c r="A69" s="4" t="s">
        <v>652</v>
      </c>
      <c r="B69" s="4" t="s">
        <v>47</v>
      </c>
    </row>
    <row r="70">
      <c r="A70" s="4" t="s">
        <v>484</v>
      </c>
      <c r="B70" s="4" t="s">
        <v>47</v>
      </c>
    </row>
    <row r="71">
      <c r="A71" s="4" t="s">
        <v>373</v>
      </c>
      <c r="B71" s="4" t="s">
        <v>47</v>
      </c>
    </row>
    <row r="72">
      <c r="A72" s="4" t="s">
        <v>72</v>
      </c>
      <c r="B72" s="4" t="s">
        <v>47</v>
      </c>
    </row>
    <row r="73">
      <c r="A73" s="4" t="s">
        <v>359</v>
      </c>
      <c r="B73" s="4" t="s">
        <v>47</v>
      </c>
    </row>
    <row r="74">
      <c r="A74" s="4" t="s">
        <v>534</v>
      </c>
      <c r="B74" s="4" t="s">
        <v>47</v>
      </c>
    </row>
    <row r="75">
      <c r="A75" s="4" t="s">
        <v>10</v>
      </c>
      <c r="B75" s="4" t="s">
        <v>47</v>
      </c>
    </row>
    <row r="76">
      <c r="A76" s="4" t="s">
        <v>863</v>
      </c>
      <c r="B76" s="4" t="s">
        <v>785</v>
      </c>
    </row>
    <row r="77">
      <c r="A77" s="4" t="s">
        <v>273</v>
      </c>
      <c r="B77" s="4" t="s">
        <v>47</v>
      </c>
    </row>
    <row r="78">
      <c r="A78" s="4" t="s">
        <v>189</v>
      </c>
      <c r="B78" s="4" t="s">
        <v>47</v>
      </c>
    </row>
    <row r="79">
      <c r="A79" s="4" t="s">
        <v>775</v>
      </c>
      <c r="B79" s="4" t="s">
        <v>47</v>
      </c>
    </row>
    <row r="80">
      <c r="A80" s="4" t="s">
        <v>1009</v>
      </c>
      <c r="B80" s="4" t="s">
        <v>47</v>
      </c>
    </row>
    <row r="81">
      <c r="A81" s="4" t="s">
        <v>1067</v>
      </c>
      <c r="B81" s="4" t="s">
        <v>47</v>
      </c>
    </row>
    <row r="82">
      <c r="A82" s="4" t="s">
        <v>681</v>
      </c>
      <c r="B82" s="4" t="s">
        <v>47</v>
      </c>
    </row>
    <row r="83">
      <c r="A83" s="4" t="s">
        <v>617</v>
      </c>
      <c r="B83" s="4" t="s">
        <v>47</v>
      </c>
    </row>
    <row r="84">
      <c r="A84" s="4" t="s">
        <v>327</v>
      </c>
      <c r="B84" s="4" t="s">
        <v>47</v>
      </c>
    </row>
    <row r="85">
      <c r="A85" s="4" t="s">
        <v>1048</v>
      </c>
      <c r="B85" s="4" t="s">
        <v>47</v>
      </c>
    </row>
    <row r="86">
      <c r="A86" s="4" t="s">
        <v>739</v>
      </c>
      <c r="B86" s="4" t="s">
        <v>785</v>
      </c>
    </row>
    <row r="87">
      <c r="A87" s="4" t="s">
        <v>742</v>
      </c>
      <c r="B87" s="4" t="s">
        <v>785</v>
      </c>
    </row>
    <row r="88">
      <c r="A88" s="4" t="s">
        <v>638</v>
      </c>
      <c r="B88" s="4" t="s">
        <v>47</v>
      </c>
    </row>
    <row r="89">
      <c r="A89" s="4" t="s">
        <v>671</v>
      </c>
      <c r="B89" s="4" t="s">
        <v>47</v>
      </c>
    </row>
    <row r="90">
      <c r="A90" s="4" t="s">
        <v>308</v>
      </c>
      <c r="B90" s="4" t="s">
        <v>47</v>
      </c>
    </row>
    <row r="91">
      <c r="A91" s="4" t="s">
        <v>791</v>
      </c>
      <c r="B91" s="4" t="s">
        <v>785</v>
      </c>
    </row>
    <row r="92">
      <c r="A92" s="4" t="s">
        <v>1095</v>
      </c>
      <c r="B92" s="4" t="s">
        <v>785</v>
      </c>
    </row>
    <row r="93">
      <c r="A93" s="4" t="s">
        <v>102</v>
      </c>
      <c r="B93" s="4" t="s">
        <v>47</v>
      </c>
    </row>
    <row r="94">
      <c r="A94" s="4" t="s">
        <v>700</v>
      </c>
      <c r="B94" s="4" t="s">
        <v>47</v>
      </c>
    </row>
    <row r="95">
      <c r="A95" s="4" t="s">
        <v>870</v>
      </c>
      <c r="B95" s="4" t="s">
        <v>47</v>
      </c>
    </row>
    <row r="96">
      <c r="A96" s="4" t="s">
        <v>19</v>
      </c>
      <c r="B96" s="4" t="s">
        <v>47</v>
      </c>
    </row>
    <row r="97">
      <c r="A97" s="4" t="s">
        <v>861</v>
      </c>
      <c r="B97" s="4" t="s">
        <v>785</v>
      </c>
    </row>
    <row r="98">
      <c r="A98" s="4" t="s">
        <v>16</v>
      </c>
      <c r="B98" s="4" t="s">
        <v>47</v>
      </c>
    </row>
    <row r="99">
      <c r="A99" s="4" t="s">
        <v>1057</v>
      </c>
      <c r="B99" s="4" t="s">
        <v>47</v>
      </c>
    </row>
    <row r="100">
      <c r="A100" s="4" t="s">
        <v>1102</v>
      </c>
      <c r="B100" s="4" t="s">
        <v>47</v>
      </c>
    </row>
    <row r="101">
      <c r="A101" s="4" t="s">
        <v>76</v>
      </c>
      <c r="B101" s="4" t="s">
        <v>77</v>
      </c>
    </row>
    <row r="102">
      <c r="A102" s="4" t="s">
        <v>215</v>
      </c>
      <c r="B102" s="4" t="s">
        <v>77</v>
      </c>
    </row>
    <row r="103">
      <c r="A103" s="4" t="s">
        <v>405</v>
      </c>
      <c r="B103" s="4" t="s">
        <v>47</v>
      </c>
    </row>
    <row r="104">
      <c r="A104" s="4" t="s">
        <v>59</v>
      </c>
      <c r="B104" s="4" t="s">
        <v>47</v>
      </c>
    </row>
    <row r="105">
      <c r="A105" s="4" t="s">
        <v>585</v>
      </c>
      <c r="B105" s="4" t="s">
        <v>47</v>
      </c>
    </row>
    <row r="106">
      <c r="A106" s="4" t="s">
        <v>143</v>
      </c>
      <c r="B106" s="4" t="s">
        <v>47</v>
      </c>
    </row>
    <row r="107">
      <c r="A107" s="4" t="s">
        <v>855</v>
      </c>
      <c r="B107" s="4" t="s">
        <v>785</v>
      </c>
    </row>
    <row r="108">
      <c r="A108" s="4" t="s">
        <v>772</v>
      </c>
      <c r="B108" s="4" t="s">
        <v>785</v>
      </c>
    </row>
    <row r="109">
      <c r="A109" s="4" t="s">
        <v>1046</v>
      </c>
      <c r="B109" s="4" t="s">
        <v>785</v>
      </c>
    </row>
    <row r="110">
      <c r="A110" s="4" t="s">
        <v>528</v>
      </c>
      <c r="B110" s="4" t="s">
        <v>785</v>
      </c>
    </row>
    <row r="111">
      <c r="A111" s="4" t="s">
        <v>61</v>
      </c>
      <c r="B111" s="4" t="s">
        <v>47</v>
      </c>
    </row>
    <row r="112">
      <c r="A112" s="4" t="s">
        <v>325</v>
      </c>
      <c r="B112" s="4" t="s">
        <v>47</v>
      </c>
    </row>
    <row r="113">
      <c r="A113" s="4" t="s">
        <v>353</v>
      </c>
      <c r="B113" s="4" t="s">
        <v>47</v>
      </c>
    </row>
    <row r="114">
      <c r="A114" s="4" t="s">
        <v>613</v>
      </c>
      <c r="B114" s="4" t="s">
        <v>47</v>
      </c>
    </row>
    <row r="115">
      <c r="A115" s="4" t="s">
        <v>96</v>
      </c>
      <c r="B115" s="4" t="s">
        <v>47</v>
      </c>
    </row>
    <row r="116">
      <c r="A116" s="4" t="s">
        <v>336</v>
      </c>
      <c r="B116" s="4" t="s">
        <v>47</v>
      </c>
    </row>
    <row r="117">
      <c r="A117" s="4" t="s">
        <v>468</v>
      </c>
      <c r="B117" s="4" t="s">
        <v>47</v>
      </c>
    </row>
    <row r="118">
      <c r="A118" s="4" t="s">
        <v>591</v>
      </c>
      <c r="B118" s="4" t="s">
        <v>47</v>
      </c>
    </row>
    <row r="119">
      <c r="A119" s="4" t="s">
        <v>794</v>
      </c>
      <c r="B119" s="4" t="s">
        <v>47</v>
      </c>
    </row>
    <row r="120">
      <c r="A120" s="4" t="s">
        <v>1017</v>
      </c>
      <c r="B120" s="4" t="s">
        <v>77</v>
      </c>
    </row>
    <row r="121">
      <c r="A121" s="4" t="s">
        <v>1061</v>
      </c>
      <c r="B121" s="4" t="s">
        <v>785</v>
      </c>
    </row>
    <row r="122">
      <c r="A122" s="4" t="s">
        <v>558</v>
      </c>
      <c r="B122" s="4" t="s">
        <v>785</v>
      </c>
    </row>
    <row r="123">
      <c r="A123" s="4" t="s">
        <v>31</v>
      </c>
      <c r="B123" s="4" t="s">
        <v>77</v>
      </c>
    </row>
    <row r="124">
      <c r="A124" s="4" t="s">
        <v>365</v>
      </c>
      <c r="B124" s="4" t="s">
        <v>47</v>
      </c>
    </row>
    <row r="125">
      <c r="A125" s="4" t="s">
        <v>175</v>
      </c>
      <c r="B125" s="4" t="s">
        <v>47</v>
      </c>
    </row>
    <row r="126">
      <c r="A126" s="4" t="s">
        <v>54</v>
      </c>
      <c r="B126" s="4" t="s">
        <v>47</v>
      </c>
    </row>
    <row r="127">
      <c r="A127" s="4" t="s">
        <v>204</v>
      </c>
      <c r="B127" s="4" t="s">
        <v>47</v>
      </c>
    </row>
    <row r="128">
      <c r="A128" s="4" t="s">
        <v>688</v>
      </c>
      <c r="B128" s="4" t="s">
        <v>47</v>
      </c>
    </row>
    <row r="129">
      <c r="A129" s="4" t="s">
        <v>1020</v>
      </c>
      <c r="B129" s="4" t="s">
        <v>785</v>
      </c>
    </row>
    <row r="130">
      <c r="A130" s="4" t="s">
        <v>673</v>
      </c>
      <c r="B130" s="4" t="s">
        <v>47</v>
      </c>
    </row>
    <row r="131">
      <c r="A131" s="4" t="s">
        <v>412</v>
      </c>
      <c r="B131" s="4" t="s">
        <v>47</v>
      </c>
    </row>
    <row r="132">
      <c r="A132" s="4" t="s">
        <v>603</v>
      </c>
      <c r="B132" s="4" t="s">
        <v>47</v>
      </c>
    </row>
    <row r="133">
      <c r="A133" s="4" t="s">
        <v>255</v>
      </c>
      <c r="B133" s="4" t="s">
        <v>47</v>
      </c>
    </row>
    <row r="134">
      <c r="A134" s="4" t="s">
        <v>259</v>
      </c>
      <c r="B134" s="4" t="s">
        <v>47</v>
      </c>
    </row>
    <row r="135">
      <c r="A135" s="4" t="s">
        <v>503</v>
      </c>
      <c r="B135" s="4" t="s">
        <v>47</v>
      </c>
    </row>
    <row r="136">
      <c r="A136" s="4" t="s">
        <v>725</v>
      </c>
      <c r="B136" s="4" t="s">
        <v>47</v>
      </c>
    </row>
    <row r="137">
      <c r="A137" s="4" t="s">
        <v>505</v>
      </c>
      <c r="B137" s="4" t="s">
        <v>47</v>
      </c>
    </row>
    <row r="138">
      <c r="A138" s="4" t="s">
        <v>943</v>
      </c>
      <c r="B138" s="4" t="s">
        <v>785</v>
      </c>
    </row>
    <row r="139">
      <c r="A139" s="4" t="s">
        <v>938</v>
      </c>
      <c r="B139" s="4" t="s">
        <v>785</v>
      </c>
    </row>
    <row r="140">
      <c r="A140" s="4" t="s">
        <v>941</v>
      </c>
      <c r="B140" s="4" t="s">
        <v>785</v>
      </c>
    </row>
    <row r="141">
      <c r="A141" s="4" t="s">
        <v>1022</v>
      </c>
      <c r="B141" s="4" t="s">
        <v>785</v>
      </c>
    </row>
    <row r="142">
      <c r="A142" s="4" t="s">
        <v>1093</v>
      </c>
      <c r="B142" s="4" t="s">
        <v>785</v>
      </c>
    </row>
    <row r="143">
      <c r="A143" s="4" t="s">
        <v>892</v>
      </c>
      <c r="B143" s="4" t="s">
        <v>77</v>
      </c>
    </row>
    <row r="144">
      <c r="A144" s="4" t="s">
        <v>851</v>
      </c>
      <c r="B144" s="4" t="s">
        <v>77</v>
      </c>
    </row>
    <row r="145">
      <c r="A145" s="4" t="s">
        <v>1074</v>
      </c>
      <c r="B145" s="4" t="s">
        <v>77</v>
      </c>
    </row>
    <row r="146">
      <c r="A146" s="4" t="s">
        <v>1107</v>
      </c>
      <c r="B146" s="4" t="s">
        <v>77</v>
      </c>
    </row>
    <row r="147">
      <c r="A147" s="4" t="s">
        <v>164</v>
      </c>
      <c r="B147" s="4" t="s">
        <v>47</v>
      </c>
    </row>
    <row r="148">
      <c r="A148" s="4" t="s">
        <v>1031</v>
      </c>
      <c r="B148" s="4" t="s">
        <v>785</v>
      </c>
    </row>
    <row r="149">
      <c r="A149" s="4" t="s">
        <v>760</v>
      </c>
      <c r="B149" s="4" t="s">
        <v>47</v>
      </c>
    </row>
    <row r="150">
      <c r="A150" s="4" t="s">
        <v>865</v>
      </c>
      <c r="B150" s="4" t="s">
        <v>47</v>
      </c>
    </row>
    <row r="151">
      <c r="A151" s="4" t="s">
        <v>1004</v>
      </c>
      <c r="B151" s="4" t="s">
        <v>47</v>
      </c>
    </row>
    <row r="152">
      <c r="A152" s="4" t="s">
        <v>1013</v>
      </c>
      <c r="B152" s="4" t="s">
        <v>47</v>
      </c>
    </row>
    <row r="153">
      <c r="A153" s="4" t="s">
        <v>1109</v>
      </c>
      <c r="B153" s="4" t="s">
        <v>47</v>
      </c>
    </row>
    <row r="154">
      <c r="A154" s="4" t="s">
        <v>206</v>
      </c>
      <c r="B154" s="4" t="s">
        <v>47</v>
      </c>
    </row>
    <row r="155">
      <c r="A155" s="4" t="s">
        <v>232</v>
      </c>
      <c r="B155" s="4" t="s">
        <v>47</v>
      </c>
    </row>
    <row r="156">
      <c r="A156" s="4" t="s">
        <v>501</v>
      </c>
      <c r="B156" s="4" t="s">
        <v>47</v>
      </c>
    </row>
    <row r="157">
      <c r="A157" s="4" t="s">
        <v>414</v>
      </c>
      <c r="B157" s="4" t="s">
        <v>47</v>
      </c>
    </row>
    <row r="158">
      <c r="A158" s="4" t="s">
        <v>979</v>
      </c>
      <c r="B158" s="4" t="s">
        <v>47</v>
      </c>
    </row>
    <row r="159">
      <c r="A159" s="4" t="s">
        <v>1069</v>
      </c>
      <c r="B159" s="4" t="s">
        <v>47</v>
      </c>
    </row>
    <row r="160">
      <c r="A160" s="4" t="s">
        <v>141</v>
      </c>
      <c r="B160" s="4" t="s">
        <v>47</v>
      </c>
    </row>
    <row r="161">
      <c r="A161" s="4" t="s">
        <v>810</v>
      </c>
      <c r="B161" s="4" t="s">
        <v>785</v>
      </c>
    </row>
    <row r="162">
      <c r="A162" s="4" t="s">
        <v>808</v>
      </c>
      <c r="B162" s="4" t="s">
        <v>785</v>
      </c>
    </row>
    <row r="163">
      <c r="A163" s="4" t="s">
        <v>947</v>
      </c>
      <c r="B163" s="4" t="s">
        <v>77</v>
      </c>
    </row>
    <row r="164">
      <c r="A164" s="4" t="s">
        <v>587</v>
      </c>
      <c r="B164" s="4" t="s">
        <v>47</v>
      </c>
    </row>
    <row r="165">
      <c r="A165" s="4" t="s">
        <v>80</v>
      </c>
      <c r="B165" s="4" t="s">
        <v>47</v>
      </c>
    </row>
    <row r="166">
      <c r="A166" s="4" t="s">
        <v>332</v>
      </c>
      <c r="B166" s="4" t="s">
        <v>47</v>
      </c>
    </row>
    <row r="167">
      <c r="A167" s="4" t="s">
        <v>119</v>
      </c>
      <c r="B167" s="4" t="s">
        <v>47</v>
      </c>
    </row>
    <row r="168">
      <c r="A168" s="4" t="s">
        <v>972</v>
      </c>
      <c r="B168" s="4" t="s">
        <v>785</v>
      </c>
    </row>
    <row r="169">
      <c r="A169" s="4" t="s">
        <v>432</v>
      </c>
      <c r="B169" s="4" t="s">
        <v>47</v>
      </c>
    </row>
    <row r="170">
      <c r="A170" s="4" t="s">
        <v>434</v>
      </c>
      <c r="B170" s="4" t="s">
        <v>47</v>
      </c>
    </row>
    <row r="171">
      <c r="A171" s="4" t="s">
        <v>248</v>
      </c>
      <c r="B171" s="4" t="s">
        <v>47</v>
      </c>
    </row>
    <row r="172">
      <c r="A172" s="4" t="s">
        <v>420</v>
      </c>
      <c r="B172" s="4" t="s">
        <v>47</v>
      </c>
    </row>
    <row r="173">
      <c r="A173" s="4" t="s">
        <v>424</v>
      </c>
      <c r="B173" s="4" t="s">
        <v>47</v>
      </c>
    </row>
    <row r="174">
      <c r="A174" s="4" t="s">
        <v>22</v>
      </c>
      <c r="B174" s="4" t="s">
        <v>47</v>
      </c>
    </row>
    <row r="175">
      <c r="A175" s="4" t="s">
        <v>24</v>
      </c>
      <c r="B175" s="4" t="s">
        <v>47</v>
      </c>
    </row>
    <row r="176">
      <c r="A176" s="4" t="s">
        <v>29</v>
      </c>
      <c r="B176" s="4" t="s">
        <v>47</v>
      </c>
    </row>
    <row r="177">
      <c r="A177" s="4" t="s">
        <v>173</v>
      </c>
      <c r="B177" s="4" t="s">
        <v>47</v>
      </c>
    </row>
    <row r="178">
      <c r="A178" s="4" t="s">
        <v>770</v>
      </c>
      <c r="B178" s="4" t="s">
        <v>47</v>
      </c>
    </row>
    <row r="179">
      <c r="A179" s="4" t="s">
        <v>278</v>
      </c>
      <c r="B179" s="4" t="s">
        <v>47</v>
      </c>
    </row>
    <row r="180">
      <c r="A180" s="4" t="s">
        <v>936</v>
      </c>
      <c r="B180" s="4" t="s">
        <v>47</v>
      </c>
    </row>
    <row r="181">
      <c r="A181" s="4" t="s">
        <v>351</v>
      </c>
      <c r="B181" s="4" t="s">
        <v>47</v>
      </c>
    </row>
    <row r="182">
      <c r="A182" s="4" t="s">
        <v>357</v>
      </c>
      <c r="B182" s="4" t="s">
        <v>47</v>
      </c>
    </row>
    <row r="183">
      <c r="A183" s="4" t="s">
        <v>435</v>
      </c>
      <c r="B183" s="4" t="s">
        <v>47</v>
      </c>
    </row>
    <row r="184">
      <c r="A184" s="4" t="s">
        <v>524</v>
      </c>
      <c r="B184" s="4" t="s">
        <v>47</v>
      </c>
    </row>
    <row r="185">
      <c r="A185" s="4" t="s">
        <v>711</v>
      </c>
      <c r="B185" s="4" t="s">
        <v>47</v>
      </c>
    </row>
    <row r="186">
      <c r="A186" s="4" t="s">
        <v>40</v>
      </c>
      <c r="B186" s="4" t="s">
        <v>47</v>
      </c>
    </row>
    <row r="187">
      <c r="A187" s="4" t="s">
        <v>86</v>
      </c>
      <c r="B187" s="4" t="s">
        <v>47</v>
      </c>
    </row>
    <row r="188">
      <c r="A188" s="4" t="s">
        <v>297</v>
      </c>
      <c r="B188" s="4" t="s">
        <v>47</v>
      </c>
    </row>
    <row r="189">
      <c r="A189" s="4" t="s">
        <v>280</v>
      </c>
      <c r="B189" s="4" t="s">
        <v>47</v>
      </c>
    </row>
    <row r="190">
      <c r="A190" s="4" t="s">
        <v>338</v>
      </c>
      <c r="B190" s="4" t="s">
        <v>47</v>
      </c>
    </row>
    <row r="191">
      <c r="A191" s="4" t="s">
        <v>448</v>
      </c>
      <c r="B191" s="4" t="s">
        <v>47</v>
      </c>
    </row>
    <row r="192">
      <c r="A192" s="4" t="s">
        <v>456</v>
      </c>
      <c r="B192" s="4" t="s">
        <v>47</v>
      </c>
    </row>
    <row r="193">
      <c r="A193" s="4" t="s">
        <v>183</v>
      </c>
      <c r="B193" s="4" t="s">
        <v>47</v>
      </c>
    </row>
    <row r="194">
      <c r="A194" s="4" t="s">
        <v>656</v>
      </c>
      <c r="B194" s="4" t="s">
        <v>47</v>
      </c>
    </row>
    <row r="195">
      <c r="A195" s="4" t="s">
        <v>334</v>
      </c>
      <c r="B195" s="4" t="s">
        <v>47</v>
      </c>
    </row>
    <row r="196">
      <c r="A196" s="4" t="s">
        <v>486</v>
      </c>
      <c r="B196" s="4" t="s">
        <v>47</v>
      </c>
    </row>
    <row r="197">
      <c r="A197" s="4" t="s">
        <v>544</v>
      </c>
      <c r="B197" s="4" t="s">
        <v>47</v>
      </c>
    </row>
    <row r="198">
      <c r="A198" s="4" t="s">
        <v>605</v>
      </c>
      <c r="B198" s="4" t="s">
        <v>47</v>
      </c>
    </row>
    <row r="199">
      <c r="A199" s="4" t="s">
        <v>90</v>
      </c>
      <c r="B199" s="4" t="s">
        <v>47</v>
      </c>
    </row>
    <row r="200">
      <c r="A200" s="4" t="s">
        <v>125</v>
      </c>
      <c r="B200" s="4" t="s">
        <v>47</v>
      </c>
    </row>
    <row r="201">
      <c r="A201" s="4" t="s">
        <v>220</v>
      </c>
      <c r="B201" s="4" t="s">
        <v>47</v>
      </c>
    </row>
    <row r="202">
      <c r="A202" s="4" t="s">
        <v>271</v>
      </c>
      <c r="B202" s="4" t="s">
        <v>47</v>
      </c>
    </row>
    <row r="203">
      <c r="A203" s="4" t="s">
        <v>470</v>
      </c>
      <c r="B203" s="4" t="s">
        <v>47</v>
      </c>
    </row>
    <row r="204">
      <c r="A204" s="4" t="s">
        <v>127</v>
      </c>
      <c r="B204" s="4" t="s">
        <v>47</v>
      </c>
    </row>
    <row r="205">
      <c r="A205" s="4" t="s">
        <v>418</v>
      </c>
      <c r="B205" s="4" t="s">
        <v>47</v>
      </c>
    </row>
    <row r="206">
      <c r="A206" s="4" t="s">
        <v>784</v>
      </c>
      <c r="B206" s="4" t="s">
        <v>785</v>
      </c>
    </row>
    <row r="207">
      <c r="A207" s="4" t="s">
        <v>650</v>
      </c>
      <c r="B207" s="4" t="s">
        <v>47</v>
      </c>
    </row>
    <row r="208">
      <c r="A208" s="4" t="s">
        <v>734</v>
      </c>
      <c r="B208" s="4" t="s">
        <v>47</v>
      </c>
    </row>
    <row r="209">
      <c r="A209" s="4" t="s">
        <v>769</v>
      </c>
      <c r="B209" s="4" t="s">
        <v>47</v>
      </c>
    </row>
    <row r="210">
      <c r="A210" s="4" t="s">
        <v>928</v>
      </c>
      <c r="B210" s="4" t="s">
        <v>47</v>
      </c>
    </row>
    <row r="211">
      <c r="A211" s="4" t="s">
        <v>546</v>
      </c>
      <c r="B211" s="4" t="s">
        <v>47</v>
      </c>
    </row>
    <row r="212">
      <c r="A212" s="4" t="s">
        <v>1059</v>
      </c>
      <c r="B212" s="4" t="s">
        <v>47</v>
      </c>
    </row>
    <row r="213">
      <c r="A213" s="4" t="s">
        <v>595</v>
      </c>
      <c r="B213" s="4" t="s">
        <v>47</v>
      </c>
    </row>
    <row r="214">
      <c r="A214" s="4" t="s">
        <v>795</v>
      </c>
      <c r="B214" s="4" t="s">
        <v>47</v>
      </c>
    </row>
    <row r="215">
      <c r="A215" s="4" t="s">
        <v>293</v>
      </c>
      <c r="B215" s="4" t="s">
        <v>47</v>
      </c>
    </row>
    <row r="216">
      <c r="A216" s="4" t="s">
        <v>348</v>
      </c>
      <c r="B216" s="4" t="s">
        <v>47</v>
      </c>
    </row>
    <row r="217">
      <c r="A217" s="4" t="s">
        <v>350</v>
      </c>
      <c r="B217" s="4" t="s">
        <v>47</v>
      </c>
    </row>
    <row r="218">
      <c r="A218" s="4" t="s">
        <v>490</v>
      </c>
      <c r="B218" s="4" t="s">
        <v>47</v>
      </c>
    </row>
    <row r="219">
      <c r="A219" s="4" t="s">
        <v>26</v>
      </c>
      <c r="B219" s="4" t="s">
        <v>47</v>
      </c>
    </row>
    <row r="220">
      <c r="A220" s="4" t="s">
        <v>822</v>
      </c>
      <c r="B220" s="4" t="s">
        <v>47</v>
      </c>
    </row>
    <row r="221">
      <c r="A221" s="4" t="s">
        <v>521</v>
      </c>
      <c r="B221" s="4" t="s">
        <v>77</v>
      </c>
    </row>
    <row r="222">
      <c r="A222" s="4" t="s">
        <v>166</v>
      </c>
      <c r="B222" s="4" t="s">
        <v>47</v>
      </c>
    </row>
    <row r="223">
      <c r="A223" s="4" t="s">
        <v>36</v>
      </c>
      <c r="B223" s="4" t="s">
        <v>47</v>
      </c>
    </row>
    <row r="224">
      <c r="A224" s="4" t="s">
        <v>1072</v>
      </c>
      <c r="B224" s="4" t="s">
        <v>47</v>
      </c>
    </row>
    <row r="225">
      <c r="A225" s="4" t="s">
        <v>361</v>
      </c>
      <c r="B225" s="4" t="s">
        <v>47</v>
      </c>
    </row>
    <row r="226">
      <c r="A226" s="4" t="s">
        <v>1006</v>
      </c>
      <c r="B226" s="4" t="s">
        <v>785</v>
      </c>
    </row>
    <row r="227">
      <c r="A227" s="4" t="s">
        <v>1076</v>
      </c>
      <c r="B227" s="4" t="s">
        <v>785</v>
      </c>
    </row>
    <row r="228">
      <c r="A228" s="4" t="s">
        <v>1086</v>
      </c>
      <c r="B228" s="4" t="s">
        <v>785</v>
      </c>
    </row>
    <row r="229">
      <c r="A229" s="4" t="s">
        <v>1088</v>
      </c>
      <c r="B229" s="4" t="s">
        <v>785</v>
      </c>
    </row>
    <row r="230">
      <c r="A230" s="4" t="s">
        <v>1105</v>
      </c>
      <c r="B230" s="4" t="s">
        <v>785</v>
      </c>
    </row>
    <row r="231">
      <c r="A231" s="4" t="s">
        <v>583</v>
      </c>
      <c r="B231" s="4" t="s">
        <v>47</v>
      </c>
    </row>
    <row r="232">
      <c r="A232" s="4" t="s">
        <v>1097</v>
      </c>
      <c r="B232" s="4" t="s">
        <v>47</v>
      </c>
    </row>
    <row r="233">
      <c r="A233" s="4" t="s">
        <v>34</v>
      </c>
      <c r="B233" s="4" t="s">
        <v>785</v>
      </c>
    </row>
    <row r="234">
      <c r="A234" s="4" t="s">
        <v>199</v>
      </c>
      <c r="B234" s="4" t="s">
        <v>47</v>
      </c>
    </row>
    <row r="235">
      <c r="A235" s="4" t="s">
        <v>446</v>
      </c>
      <c r="B235" s="4" t="s">
        <v>47</v>
      </c>
    </row>
    <row r="236">
      <c r="A236" s="4" t="s">
        <v>482</v>
      </c>
      <c r="B236" s="4" t="s">
        <v>47</v>
      </c>
    </row>
    <row r="237">
      <c r="A237" s="4" t="s">
        <v>428</v>
      </c>
      <c r="B237" s="4" t="s">
        <v>47</v>
      </c>
    </row>
    <row r="238">
      <c r="A238" s="4" t="s">
        <v>907</v>
      </c>
      <c r="B238" s="4" t="s">
        <v>47</v>
      </c>
    </row>
    <row r="239">
      <c r="A239" s="4" t="s">
        <v>919</v>
      </c>
      <c r="B239" s="4" t="s">
        <v>47</v>
      </c>
    </row>
    <row r="240">
      <c r="A240" s="4" t="s">
        <v>921</v>
      </c>
      <c r="B240" s="4" t="s">
        <v>47</v>
      </c>
    </row>
    <row r="241">
      <c r="A241" s="4" t="s">
        <v>922</v>
      </c>
      <c r="B241" s="4" t="s">
        <v>47</v>
      </c>
    </row>
    <row r="242">
      <c r="A242" s="4" t="s">
        <v>960</v>
      </c>
      <c r="B242" s="4" t="s">
        <v>47</v>
      </c>
    </row>
    <row r="243">
      <c r="A243" s="4" t="s">
        <v>955</v>
      </c>
      <c r="B243" s="4" t="s">
        <v>785</v>
      </c>
    </row>
    <row r="244">
      <c r="A244" s="4" t="s">
        <v>323</v>
      </c>
      <c r="B244" s="4" t="s">
        <v>47</v>
      </c>
    </row>
    <row r="245">
      <c r="A245" s="4" t="s">
        <v>985</v>
      </c>
      <c r="B245" s="4" t="s">
        <v>47</v>
      </c>
    </row>
    <row r="246">
      <c r="A246" s="4" t="s">
        <v>883</v>
      </c>
      <c r="B246" s="4" t="s">
        <v>77</v>
      </c>
    </row>
    <row r="247">
      <c r="A247" s="4" t="s">
        <v>488</v>
      </c>
      <c r="B247" s="4" t="s">
        <v>77</v>
      </c>
    </row>
    <row r="248">
      <c r="A248" s="4" t="s">
        <v>1099</v>
      </c>
      <c r="B248" s="4" t="s">
        <v>77</v>
      </c>
    </row>
    <row r="249">
      <c r="A249" s="4" t="s">
        <v>377</v>
      </c>
      <c r="B249" s="4" t="s">
        <v>47</v>
      </c>
    </row>
    <row r="250">
      <c r="A250" s="4" t="s">
        <v>222</v>
      </c>
      <c r="B250" s="4" t="s">
        <v>47</v>
      </c>
    </row>
    <row r="251">
      <c r="A251" s="4" t="s">
        <v>593</v>
      </c>
      <c r="B251" s="4" t="s">
        <v>47</v>
      </c>
    </row>
    <row r="252">
      <c r="A252" s="4" t="s">
        <v>444</v>
      </c>
      <c r="B252" s="4" t="s">
        <v>47</v>
      </c>
    </row>
    <row r="253">
      <c r="A253" s="4" t="s">
        <v>478</v>
      </c>
      <c r="B253" s="4" t="s">
        <v>47</v>
      </c>
    </row>
    <row r="254">
      <c r="A254" s="4" t="s">
        <v>82</v>
      </c>
      <c r="B254" s="4" t="s">
        <v>47</v>
      </c>
    </row>
    <row r="255">
      <c r="A255" s="4" t="s">
        <v>160</v>
      </c>
      <c r="B255" s="4" t="s">
        <v>47</v>
      </c>
    </row>
    <row r="256">
      <c r="A256" s="4" t="s">
        <v>831</v>
      </c>
      <c r="B256" s="4" t="s">
        <v>785</v>
      </c>
    </row>
    <row r="257">
      <c r="A257" s="4" t="s">
        <v>1115</v>
      </c>
      <c r="B257" s="4" t="s">
        <v>785</v>
      </c>
    </row>
    <row r="258">
      <c r="A258" s="4" t="s">
        <v>1055</v>
      </c>
      <c r="B258" s="4" t="s">
        <v>785</v>
      </c>
    </row>
    <row r="259">
      <c r="A259" s="4" t="s">
        <v>966</v>
      </c>
      <c r="B259" s="4" t="s">
        <v>47</v>
      </c>
    </row>
    <row r="260">
      <c r="A260" s="4" t="s">
        <v>1053</v>
      </c>
      <c r="B260" s="4" t="s">
        <v>47</v>
      </c>
    </row>
    <row r="261">
      <c r="A261" s="4" t="s">
        <v>112</v>
      </c>
      <c r="B261" s="4" t="s">
        <v>47</v>
      </c>
    </row>
    <row r="262">
      <c r="A262" s="4" t="s">
        <v>106</v>
      </c>
      <c r="B262" s="4" t="s">
        <v>47</v>
      </c>
    </row>
    <row r="263">
      <c r="A263" s="4" t="s">
        <v>114</v>
      </c>
      <c r="B263" s="4" t="s">
        <v>47</v>
      </c>
    </row>
    <row r="264">
      <c r="A264" s="4" t="s">
        <v>859</v>
      </c>
      <c r="B264" s="4" t="s">
        <v>47</v>
      </c>
    </row>
    <row r="265">
      <c r="A265" s="4" t="s">
        <v>773</v>
      </c>
      <c r="B265" s="4" t="s">
        <v>47</v>
      </c>
    </row>
    <row r="266">
      <c r="A266" s="4" t="s">
        <v>780</v>
      </c>
      <c r="B266" s="4" t="s">
        <v>47</v>
      </c>
    </row>
    <row r="267">
      <c r="A267" s="4" t="s">
        <v>715</v>
      </c>
      <c r="B267" s="4" t="s">
        <v>47</v>
      </c>
    </row>
    <row r="268">
      <c r="A268" s="4" t="s">
        <v>997</v>
      </c>
      <c r="B268" s="4" t="s">
        <v>785</v>
      </c>
    </row>
    <row r="269">
      <c r="A269" s="4" t="s">
        <v>894</v>
      </c>
      <c r="B269" s="4" t="s">
        <v>47</v>
      </c>
    </row>
    <row r="270">
      <c r="A270" s="4" t="s">
        <v>195</v>
      </c>
      <c r="B270" s="4" t="s">
        <v>47</v>
      </c>
    </row>
    <row r="271">
      <c r="A271" s="4" t="s">
        <v>932</v>
      </c>
      <c r="B271" s="4" t="s">
        <v>47</v>
      </c>
    </row>
    <row r="272">
      <c r="A272" s="4" t="s">
        <v>717</v>
      </c>
      <c r="B272" s="4" t="s">
        <v>47</v>
      </c>
    </row>
    <row r="273">
      <c r="A273" s="4" t="s">
        <v>731</v>
      </c>
      <c r="B273" s="4" t="s">
        <v>47</v>
      </c>
    </row>
    <row r="274">
      <c r="A274" s="4" t="s">
        <v>197</v>
      </c>
      <c r="B274" s="4" t="s">
        <v>47</v>
      </c>
    </row>
    <row r="275">
      <c r="A275" s="4" t="s">
        <v>669</v>
      </c>
      <c r="B275" s="4" t="s">
        <v>47</v>
      </c>
    </row>
    <row r="276">
      <c r="A276" s="4" t="s">
        <v>44</v>
      </c>
      <c r="B276" s="4" t="s">
        <v>47</v>
      </c>
    </row>
    <row r="277">
      <c r="A277" s="4" t="s">
        <v>403</v>
      </c>
      <c r="B277" s="4" t="s">
        <v>47</v>
      </c>
    </row>
    <row r="278">
      <c r="A278" s="4" t="s">
        <v>371</v>
      </c>
      <c r="B278" s="4" t="s">
        <v>47</v>
      </c>
    </row>
    <row r="279">
      <c r="A279" s="4" t="s">
        <v>84</v>
      </c>
      <c r="B279" s="4" t="s">
        <v>47</v>
      </c>
    </row>
    <row r="280">
      <c r="A280" s="4" t="s">
        <v>599</v>
      </c>
      <c r="B280" s="4" t="s">
        <v>47</v>
      </c>
    </row>
    <row r="281">
      <c r="A281" s="4" t="s">
        <v>375</v>
      </c>
      <c r="B281" s="4" t="s">
        <v>47</v>
      </c>
    </row>
    <row r="282">
      <c r="A282" s="4" t="s">
        <v>630</v>
      </c>
      <c r="B282" s="4" t="s">
        <v>47</v>
      </c>
    </row>
    <row r="283">
      <c r="A283" s="4" t="s">
        <v>696</v>
      </c>
      <c r="B283" s="4" t="s">
        <v>47</v>
      </c>
    </row>
    <row r="284">
      <c r="A284" s="4" t="s">
        <v>619</v>
      </c>
      <c r="B284" s="4" t="s">
        <v>47</v>
      </c>
    </row>
    <row r="285">
      <c r="A285" s="4" t="s">
        <v>981</v>
      </c>
      <c r="B285" s="4" t="s">
        <v>47</v>
      </c>
    </row>
    <row r="286">
      <c r="A286" s="4" t="s">
        <v>1011</v>
      </c>
      <c r="B286" s="4" t="s">
        <v>77</v>
      </c>
    </row>
    <row r="287">
      <c r="A287" s="4" t="s">
        <v>562</v>
      </c>
      <c r="B287" s="4" t="s">
        <v>47</v>
      </c>
    </row>
    <row r="288">
      <c r="A288" s="4" t="s">
        <v>306</v>
      </c>
      <c r="B288" s="4" t="s">
        <v>47</v>
      </c>
    </row>
    <row r="289">
      <c r="A289" s="4" t="s">
        <v>793</v>
      </c>
      <c r="B289" s="4" t="s">
        <v>47</v>
      </c>
    </row>
    <row r="290">
      <c r="A290" s="4" t="s">
        <v>746</v>
      </c>
      <c r="B290" s="4" t="s">
        <v>47</v>
      </c>
    </row>
    <row r="291">
      <c r="A291" s="4" t="s">
        <v>675</v>
      </c>
      <c r="B291" s="4" t="s">
        <v>47</v>
      </c>
    </row>
    <row r="292">
      <c r="A292" s="4" t="s">
        <v>589</v>
      </c>
      <c r="B292" s="4" t="s">
        <v>47</v>
      </c>
    </row>
    <row r="293">
      <c r="A293" s="4" t="s">
        <v>179</v>
      </c>
      <c r="B293" s="4" t="s">
        <v>47</v>
      </c>
    </row>
    <row r="294">
      <c r="A294" s="4" t="s">
        <v>208</v>
      </c>
      <c r="B294" s="4" t="s">
        <v>47</v>
      </c>
    </row>
    <row r="295">
      <c r="A295" s="4" t="s">
        <v>416</v>
      </c>
      <c r="B295" s="4" t="s">
        <v>47</v>
      </c>
    </row>
    <row r="296">
      <c r="A296" s="4" t="s">
        <v>554</v>
      </c>
      <c r="B296" s="4" t="s">
        <v>47</v>
      </c>
    </row>
    <row r="297">
      <c r="A297" s="4" t="s">
        <v>494</v>
      </c>
      <c r="B297" s="4" t="s">
        <v>47</v>
      </c>
    </row>
    <row r="298">
      <c r="A298" s="4" t="s">
        <v>707</v>
      </c>
      <c r="B298" s="4" t="s">
        <v>47</v>
      </c>
    </row>
    <row r="299">
      <c r="A299" s="4" t="s">
        <v>148</v>
      </c>
      <c r="B299" s="4" t="s">
        <v>47</v>
      </c>
    </row>
    <row r="300">
      <c r="A300" s="4" t="s">
        <v>150</v>
      </c>
      <c r="B300" s="4" t="s">
        <v>47</v>
      </c>
    </row>
    <row r="301">
      <c r="A301" s="4" t="s">
        <v>774</v>
      </c>
      <c r="B301" s="4" t="s">
        <v>47</v>
      </c>
    </row>
    <row r="302">
      <c r="A302" s="4" t="s">
        <v>781</v>
      </c>
      <c r="B302" s="4" t="s">
        <v>47</v>
      </c>
    </row>
    <row r="303">
      <c r="A303" s="4" t="s">
        <v>964</v>
      </c>
      <c r="B303" s="4" t="s">
        <v>47</v>
      </c>
    </row>
    <row r="304">
      <c r="A304" s="4" t="s">
        <v>63</v>
      </c>
      <c r="B304" s="4" t="s">
        <v>47</v>
      </c>
    </row>
    <row r="305">
      <c r="A305" s="4" t="s">
        <v>329</v>
      </c>
      <c r="B305" s="4" t="s">
        <v>47</v>
      </c>
    </row>
    <row r="306">
      <c r="A306" s="4" t="s">
        <v>155</v>
      </c>
      <c r="B306" s="4" t="s">
        <v>785</v>
      </c>
    </row>
    <row r="307">
      <c r="A307" s="4" t="s">
        <v>690</v>
      </c>
      <c r="B307" s="4" t="s">
        <v>47</v>
      </c>
    </row>
    <row r="308">
      <c r="A308" s="4" t="s">
        <v>713</v>
      </c>
      <c r="B308" s="4" t="s">
        <v>47</v>
      </c>
    </row>
    <row r="309">
      <c r="A309" s="4" t="s">
        <v>902</v>
      </c>
      <c r="B309" s="4" t="s">
        <v>785</v>
      </c>
    </row>
    <row r="310">
      <c r="A310" s="4" t="s">
        <v>499</v>
      </c>
      <c r="B310" s="4" t="s">
        <v>47</v>
      </c>
    </row>
    <row r="311">
      <c r="A311" s="4" t="s">
        <v>355</v>
      </c>
      <c r="B311" s="4" t="s">
        <v>47</v>
      </c>
    </row>
    <row r="312">
      <c r="A312" s="4" t="s">
        <v>422</v>
      </c>
      <c r="B312" s="4" t="s">
        <v>47</v>
      </c>
    </row>
    <row r="313">
      <c r="A313" s="4" t="s">
        <v>185</v>
      </c>
      <c r="B313" s="4" t="s">
        <v>47</v>
      </c>
    </row>
    <row r="314">
      <c r="A314" s="4" t="s">
        <v>957</v>
      </c>
      <c r="B314" s="4" t="s">
        <v>785</v>
      </c>
    </row>
    <row r="315">
      <c r="A315" s="4" t="s">
        <v>474</v>
      </c>
      <c r="B315" s="4" t="s">
        <v>47</v>
      </c>
    </row>
    <row r="316">
      <c r="A316" s="4" t="s">
        <v>548</v>
      </c>
      <c r="B316" s="4" t="s">
        <v>47</v>
      </c>
    </row>
    <row r="317">
      <c r="A317" s="4" t="s">
        <v>151</v>
      </c>
      <c r="B317" s="4" t="s">
        <v>47</v>
      </c>
    </row>
    <row r="318">
      <c r="A318" s="4" t="s">
        <v>282</v>
      </c>
      <c r="B318" s="4" t="s">
        <v>47</v>
      </c>
    </row>
    <row r="319">
      <c r="A319" s="4" t="s">
        <v>654</v>
      </c>
      <c r="B319" s="4" t="s">
        <v>47</v>
      </c>
    </row>
    <row r="320">
      <c r="A320" s="4" t="s">
        <v>974</v>
      </c>
      <c r="B320" s="4" t="s">
        <v>47</v>
      </c>
    </row>
    <row r="321">
      <c r="A321" s="4" t="s">
        <v>430</v>
      </c>
      <c r="B321" s="4" t="s">
        <v>47</v>
      </c>
    </row>
    <row r="322">
      <c r="A322" s="4" t="s">
        <v>1078</v>
      </c>
      <c r="B322" s="4" t="s">
        <v>47</v>
      </c>
    </row>
    <row r="323">
      <c r="A323" s="4" t="s">
        <v>621</v>
      </c>
      <c r="B323" s="4" t="s">
        <v>47</v>
      </c>
    </row>
    <row r="324">
      <c r="A324" s="4" t="s">
        <v>823</v>
      </c>
      <c r="B324" s="4" t="s">
        <v>47</v>
      </c>
    </row>
    <row r="325">
      <c r="A325" s="4" t="s">
        <v>826</v>
      </c>
      <c r="B325" s="4" t="s">
        <v>47</v>
      </c>
    </row>
    <row r="326">
      <c r="A326" s="4" t="s">
        <v>756</v>
      </c>
      <c r="B326" s="4" t="s">
        <v>47</v>
      </c>
    </row>
    <row r="327">
      <c r="A327" s="4" t="s">
        <v>777</v>
      </c>
      <c r="B327" s="4" t="s">
        <v>47</v>
      </c>
    </row>
    <row r="328">
      <c r="A328" s="4" t="s">
        <v>789</v>
      </c>
      <c r="B328" s="4" t="s">
        <v>47</v>
      </c>
    </row>
    <row r="329">
      <c r="A329" s="4" t="s">
        <v>800</v>
      </c>
      <c r="B329" s="4" t="s">
        <v>47</v>
      </c>
    </row>
    <row r="330">
      <c r="A330" s="4" t="s">
        <v>1042</v>
      </c>
      <c r="B330" s="4" t="s">
        <v>47</v>
      </c>
    </row>
    <row r="331">
      <c r="A331" s="4" t="s">
        <v>1028</v>
      </c>
      <c r="B331" s="4" t="s">
        <v>47</v>
      </c>
    </row>
    <row r="332">
      <c r="A332" s="4" t="s">
        <v>542</v>
      </c>
      <c r="B332" s="4" t="s">
        <v>47</v>
      </c>
    </row>
    <row r="333">
      <c r="A333" s="4" t="s">
        <v>754</v>
      </c>
      <c r="B333" s="4" t="s">
        <v>47</v>
      </c>
    </row>
    <row r="334">
      <c r="A334" s="4" t="s">
        <v>395</v>
      </c>
      <c r="B334" s="4" t="s">
        <v>785</v>
      </c>
    </row>
    <row r="335">
      <c r="A335" s="4" t="s">
        <v>303</v>
      </c>
      <c r="B335" s="4" t="s">
        <v>47</v>
      </c>
    </row>
    <row r="336">
      <c r="A336" s="4" t="s">
        <v>245</v>
      </c>
      <c r="B336" s="4" t="s">
        <v>77</v>
      </c>
    </row>
    <row r="337">
      <c r="A337" s="4" t="s">
        <v>977</v>
      </c>
      <c r="B337" s="4" t="s">
        <v>77</v>
      </c>
    </row>
    <row r="338">
      <c r="A338" s="4" t="s">
        <v>1026</v>
      </c>
      <c r="B338" s="4" t="s">
        <v>77</v>
      </c>
    </row>
    <row r="339">
      <c r="A339" s="4" t="s">
        <v>993</v>
      </c>
      <c r="B339" s="4" t="s">
        <v>785</v>
      </c>
    </row>
    <row r="340">
      <c r="A340" s="4" t="s">
        <v>636</v>
      </c>
      <c r="B340" s="4" t="s">
        <v>47</v>
      </c>
    </row>
    <row r="341">
      <c r="A341" s="4" t="s">
        <v>968</v>
      </c>
      <c r="B341" s="4" t="s">
        <v>47</v>
      </c>
    </row>
    <row r="342">
      <c r="A342" s="4" t="s">
        <v>56</v>
      </c>
      <c r="B342" s="4" t="s">
        <v>47</v>
      </c>
    </row>
    <row r="343">
      <c r="A343" s="4" t="s">
        <v>1082</v>
      </c>
      <c r="B343" s="4" t="s">
        <v>47</v>
      </c>
    </row>
    <row r="344">
      <c r="A344" s="4" t="s">
        <v>951</v>
      </c>
      <c r="B344" s="4" t="s">
        <v>785</v>
      </c>
    </row>
    <row r="345">
      <c r="A345" s="4" t="s">
        <v>177</v>
      </c>
      <c r="B345" s="4" t="s">
        <v>47</v>
      </c>
    </row>
    <row r="346">
      <c r="A346" s="4" t="s">
        <v>797</v>
      </c>
      <c r="B346" s="4" t="s">
        <v>47</v>
      </c>
    </row>
    <row r="347">
      <c r="A347" s="4" t="s">
        <v>727</v>
      </c>
      <c r="B347" s="4" t="s">
        <v>785</v>
      </c>
    </row>
    <row r="348">
      <c r="A348" s="4" t="s">
        <v>833</v>
      </c>
      <c r="B348" s="4" t="s">
        <v>785</v>
      </c>
    </row>
    <row r="349">
      <c r="A349" s="4" t="s">
        <v>844</v>
      </c>
      <c r="B349" s="4" t="s">
        <v>785</v>
      </c>
    </row>
    <row r="350">
      <c r="A350" s="4" t="s">
        <v>301</v>
      </c>
      <c r="B350" s="4" t="s">
        <v>47</v>
      </c>
    </row>
    <row r="351">
      <c r="A351" s="4" t="s">
        <v>480</v>
      </c>
      <c r="B351" s="4" t="s">
        <v>47</v>
      </c>
    </row>
    <row r="352">
      <c r="A352" s="4" t="s">
        <v>872</v>
      </c>
      <c r="B352" s="4" t="s">
        <v>47</v>
      </c>
    </row>
    <row r="353">
      <c r="A353" s="4" t="s">
        <v>878</v>
      </c>
      <c r="B353" s="4" t="s">
        <v>47</v>
      </c>
    </row>
    <row r="354">
      <c r="A354" s="4" t="s">
        <v>615</v>
      </c>
      <c r="B354" s="4" t="s">
        <v>47</v>
      </c>
    </row>
    <row r="355">
      <c r="A355" s="4" t="s">
        <v>261</v>
      </c>
      <c r="B355" s="4" t="s">
        <v>47</v>
      </c>
    </row>
    <row r="356">
      <c r="A356" s="4" t="s">
        <v>387</v>
      </c>
      <c r="B356" s="4" t="s">
        <v>47</v>
      </c>
    </row>
    <row r="357">
      <c r="A357" s="4" t="s">
        <v>295</v>
      </c>
      <c r="B357" s="4" t="s">
        <v>47</v>
      </c>
    </row>
    <row r="358">
      <c r="A358" s="4" t="s">
        <v>556</v>
      </c>
      <c r="B358" s="4" t="s">
        <v>47</v>
      </c>
    </row>
    <row r="359">
      <c r="A359" s="4" t="s">
        <v>579</v>
      </c>
      <c r="B359" s="4" t="s">
        <v>47</v>
      </c>
    </row>
    <row r="360">
      <c r="A360" s="4" t="s">
        <v>1065</v>
      </c>
      <c r="B360" s="4" t="s">
        <v>47</v>
      </c>
    </row>
    <row r="361">
      <c r="A361" s="4" t="s">
        <v>607</v>
      </c>
      <c r="B361" s="4" t="s">
        <v>785</v>
      </c>
    </row>
    <row r="362">
      <c r="A362" s="4" t="s">
        <v>609</v>
      </c>
      <c r="B362" s="4" t="s">
        <v>785</v>
      </c>
    </row>
    <row r="363">
      <c r="A363" s="4" t="s">
        <v>759</v>
      </c>
      <c r="B363" s="4" t="s">
        <v>785</v>
      </c>
    </row>
    <row r="364">
      <c r="A364" s="4" t="s">
        <v>788</v>
      </c>
      <c r="B364" s="4" t="s">
        <v>785</v>
      </c>
    </row>
    <row r="365">
      <c r="A365" s="4" t="s">
        <v>454</v>
      </c>
      <c r="B365" s="4" t="s">
        <v>47</v>
      </c>
    </row>
    <row r="366">
      <c r="A366" s="4" t="s">
        <v>379</v>
      </c>
      <c r="B366" s="4" t="s">
        <v>47</v>
      </c>
    </row>
    <row r="367">
      <c r="A367" s="4" t="s">
        <v>949</v>
      </c>
      <c r="B367" s="4" t="s">
        <v>785</v>
      </c>
    </row>
    <row r="368">
      <c r="A368" s="4" t="s">
        <v>1089</v>
      </c>
      <c r="B368" s="4" t="s">
        <v>77</v>
      </c>
    </row>
    <row r="369">
      <c r="A369" s="4" t="s">
        <v>46</v>
      </c>
      <c r="B369" s="4" t="s">
        <v>47</v>
      </c>
    </row>
    <row r="370">
      <c r="A370" s="4" t="s">
        <v>848</v>
      </c>
      <c r="B370" s="4" t="s">
        <v>47</v>
      </c>
    </row>
    <row r="371">
      <c r="A371" s="4" t="s">
        <v>437</v>
      </c>
      <c r="B371" s="4" t="s">
        <v>47</v>
      </c>
    </row>
    <row r="372">
      <c r="A372" s="4" t="s">
        <v>67</v>
      </c>
      <c r="B372" s="4" t="s">
        <v>47</v>
      </c>
    </row>
    <row r="373">
      <c r="A373" s="4" t="s">
        <v>768</v>
      </c>
      <c r="B373" s="4" t="s">
        <v>47</v>
      </c>
    </row>
    <row r="374">
      <c r="A374" s="4" t="s">
        <v>442</v>
      </c>
      <c r="B374" s="4" t="s">
        <v>47</v>
      </c>
    </row>
    <row r="375">
      <c r="A375" s="4" t="s">
        <v>139</v>
      </c>
      <c r="B375" s="4" t="s">
        <v>47</v>
      </c>
    </row>
    <row r="376">
      <c r="A376" s="4" t="s">
        <v>236</v>
      </c>
      <c r="B376" s="4" t="s">
        <v>47</v>
      </c>
    </row>
    <row r="377">
      <c r="A377" s="4" t="s">
        <v>239</v>
      </c>
      <c r="B377" s="4" t="s">
        <v>47</v>
      </c>
    </row>
    <row r="378">
      <c r="A378" s="4" t="s">
        <v>698</v>
      </c>
      <c r="B378" s="4" t="s">
        <v>47</v>
      </c>
    </row>
    <row r="379">
      <c r="A379" s="4" t="s">
        <v>237</v>
      </c>
      <c r="B379" s="4" t="s">
        <v>47</v>
      </c>
    </row>
    <row r="380">
      <c r="A380" s="4" t="s">
        <v>241</v>
      </c>
      <c r="B380" s="4" t="s">
        <v>47</v>
      </c>
    </row>
    <row r="381">
      <c r="A381" s="4" t="s">
        <v>342</v>
      </c>
      <c r="B381" s="4" t="s">
        <v>47</v>
      </c>
    </row>
    <row r="382">
      <c r="A382" s="4" t="s">
        <v>476</v>
      </c>
      <c r="B382" s="4" t="s">
        <v>47</v>
      </c>
    </row>
    <row r="383">
      <c r="A383" s="4" t="s">
        <v>285</v>
      </c>
      <c r="B383" s="4" t="s">
        <v>47</v>
      </c>
    </row>
    <row r="384">
      <c r="A384" s="4" t="s">
        <v>291</v>
      </c>
      <c r="B384" s="4" t="s">
        <v>47</v>
      </c>
    </row>
    <row r="385">
      <c r="A385" s="4" t="s">
        <v>909</v>
      </c>
      <c r="B385" s="4" t="s">
        <v>785</v>
      </c>
    </row>
    <row r="386">
      <c r="A386" s="4" t="s">
        <v>538</v>
      </c>
      <c r="B386" s="4" t="s">
        <v>47</v>
      </c>
    </row>
    <row r="387">
      <c r="A387" s="4" t="s">
        <v>116</v>
      </c>
      <c r="B387" s="4" t="s">
        <v>47</v>
      </c>
    </row>
    <row r="388">
      <c r="A388" s="4" t="s">
        <v>230</v>
      </c>
      <c r="B388" s="4" t="s">
        <v>785</v>
      </c>
    </row>
    <row r="389">
      <c r="A389" s="4" t="s">
        <v>1037</v>
      </c>
      <c r="B389" s="4" t="s">
        <v>785</v>
      </c>
    </row>
    <row r="390">
      <c r="A390" s="4" t="s">
        <v>853</v>
      </c>
      <c r="B390" s="4" t="s">
        <v>785</v>
      </c>
    </row>
    <row r="391">
      <c r="A391" s="4" t="s">
        <v>466</v>
      </c>
      <c r="B391" s="4" t="s">
        <v>47</v>
      </c>
    </row>
    <row r="392">
      <c r="A392" s="4" t="s">
        <v>526</v>
      </c>
      <c r="B392" s="4" t="s">
        <v>47</v>
      </c>
    </row>
    <row r="393">
      <c r="A393" s="4" t="s">
        <v>224</v>
      </c>
      <c r="B393" s="4" t="s">
        <v>47</v>
      </c>
    </row>
    <row r="394">
      <c r="A394" s="4" t="s">
        <v>367</v>
      </c>
      <c r="B394" s="4" t="s">
        <v>47</v>
      </c>
    </row>
    <row r="395">
      <c r="A395" s="4" t="s">
        <v>462</v>
      </c>
      <c r="B395" s="4" t="s">
        <v>47</v>
      </c>
    </row>
    <row r="396">
      <c r="A396" s="4" t="s">
        <v>1051</v>
      </c>
      <c r="B396" s="4" t="s">
        <v>47</v>
      </c>
    </row>
    <row r="397">
      <c r="A397" s="4" t="s">
        <v>634</v>
      </c>
      <c r="B397" s="4" t="s">
        <v>47</v>
      </c>
    </row>
    <row r="398">
      <c r="A398" s="4" t="s">
        <v>667</v>
      </c>
      <c r="B398" s="4" t="s">
        <v>47</v>
      </c>
    </row>
    <row r="399">
      <c r="A399" s="4" t="s">
        <v>662</v>
      </c>
      <c r="B399" s="4" t="s">
        <v>47</v>
      </c>
    </row>
    <row r="400">
      <c r="A400" s="4" t="s">
        <v>721</v>
      </c>
      <c r="B400" s="4" t="s">
        <v>47</v>
      </c>
    </row>
    <row r="401">
      <c r="A401" s="4" t="s">
        <v>550</v>
      </c>
      <c r="B401" s="4" t="s">
        <v>785</v>
      </c>
    </row>
    <row r="402">
      <c r="A402" s="4" t="s">
        <v>729</v>
      </c>
      <c r="B402" s="4" t="s">
        <v>47</v>
      </c>
    </row>
    <row r="403">
      <c r="A403" s="4" t="s">
        <v>299</v>
      </c>
      <c r="B403" s="4" t="s">
        <v>47</v>
      </c>
    </row>
    <row r="404">
      <c r="A404" s="4" t="s">
        <v>705</v>
      </c>
      <c r="B404" s="4" t="s">
        <v>47</v>
      </c>
    </row>
    <row r="405">
      <c r="A405" s="4" t="s">
        <v>228</v>
      </c>
      <c r="B405" s="4" t="s">
        <v>47</v>
      </c>
    </row>
    <row r="406">
      <c r="A406" s="4" t="s">
        <v>92</v>
      </c>
      <c r="B406" s="4" t="s">
        <v>47</v>
      </c>
    </row>
    <row r="407">
      <c r="A407" s="4" t="s">
        <v>131</v>
      </c>
      <c r="B407" s="4" t="s">
        <v>47</v>
      </c>
    </row>
    <row r="408">
      <c r="A408" s="4" t="s">
        <v>397</v>
      </c>
      <c r="B408" s="4" t="s">
        <v>47</v>
      </c>
    </row>
    <row r="409">
      <c r="A409" s="4" t="s">
        <v>98</v>
      </c>
      <c r="B409" s="4" t="s">
        <v>47</v>
      </c>
    </row>
    <row r="410">
      <c r="A410" s="4" t="s">
        <v>363</v>
      </c>
      <c r="B410" s="4" t="s">
        <v>47</v>
      </c>
    </row>
    <row r="411">
      <c r="A411" s="4" t="s">
        <v>497</v>
      </c>
      <c r="B411" s="4" t="s">
        <v>47</v>
      </c>
    </row>
    <row r="412">
      <c r="A412" s="4" t="s">
        <v>226</v>
      </c>
      <c r="B412" s="4" t="s">
        <v>47</v>
      </c>
    </row>
    <row r="413">
      <c r="A413" s="4" t="s">
        <v>289</v>
      </c>
      <c r="B413" s="4" t="s">
        <v>47</v>
      </c>
    </row>
    <row r="414">
      <c r="A414" s="4" t="s">
        <v>94</v>
      </c>
      <c r="B414" s="4" t="s">
        <v>47</v>
      </c>
    </row>
    <row r="415">
      <c r="A415" s="4" t="s">
        <v>945</v>
      </c>
      <c r="B415" s="4" t="s">
        <v>47</v>
      </c>
    </row>
    <row r="416">
      <c r="A416" s="4" t="s">
        <v>517</v>
      </c>
      <c r="B416" s="4" t="s">
        <v>47</v>
      </c>
    </row>
    <row r="417">
      <c r="A417" s="4" t="s">
        <v>1084</v>
      </c>
      <c r="B417" s="4" t="s">
        <v>47</v>
      </c>
    </row>
    <row r="418">
      <c r="A418" s="4" t="s">
        <v>70</v>
      </c>
      <c r="B418" s="4" t="s">
        <v>47</v>
      </c>
    </row>
    <row r="419">
      <c r="A419" s="4" t="s">
        <v>74</v>
      </c>
      <c r="B419" s="4" t="s">
        <v>47</v>
      </c>
    </row>
    <row r="420">
      <c r="A420" s="4" t="s">
        <v>253</v>
      </c>
      <c r="B420" s="4" t="s">
        <v>47</v>
      </c>
    </row>
    <row r="421">
      <c r="A421" s="4" t="s">
        <v>340</v>
      </c>
      <c r="B421" s="4" t="s">
        <v>47</v>
      </c>
    </row>
    <row r="422">
      <c r="A422" s="4" t="s">
        <v>389</v>
      </c>
      <c r="B422" s="4" t="s">
        <v>47</v>
      </c>
    </row>
    <row r="423">
      <c r="A423" s="4" t="s">
        <v>391</v>
      </c>
      <c r="B423" s="4" t="s">
        <v>47</v>
      </c>
    </row>
    <row r="424">
      <c r="A424" s="4" t="s">
        <v>492</v>
      </c>
      <c r="B424" s="4" t="s">
        <v>47</v>
      </c>
    </row>
    <row r="425">
      <c r="A425" s="4" t="s">
        <v>623</v>
      </c>
      <c r="B425" s="4" t="s">
        <v>47</v>
      </c>
    </row>
    <row r="426">
      <c r="A426" s="4" t="s">
        <v>683</v>
      </c>
      <c r="B426" s="4" t="s">
        <v>47</v>
      </c>
    </row>
    <row r="427">
      <c r="A427" s="4" t="s">
        <v>779</v>
      </c>
      <c r="B427" s="4" t="s">
        <v>47</v>
      </c>
    </row>
    <row r="428">
      <c r="A428" s="4" t="s">
        <v>129</v>
      </c>
      <c r="B428" s="4" t="s">
        <v>47</v>
      </c>
    </row>
    <row r="429">
      <c r="A429" s="4" t="s">
        <v>837</v>
      </c>
      <c r="B429" s="4" t="s">
        <v>785</v>
      </c>
    </row>
    <row r="430">
      <c r="A430" s="4" t="s">
        <v>835</v>
      </c>
      <c r="B430" s="4" t="s">
        <v>47</v>
      </c>
    </row>
    <row r="431">
      <c r="A431" s="4" t="s">
        <v>530</v>
      </c>
      <c r="B431" s="4" t="s">
        <v>47</v>
      </c>
    </row>
    <row r="432">
      <c r="A432" s="4" t="s">
        <v>450</v>
      </c>
      <c r="B432" s="4" t="s">
        <v>785</v>
      </c>
    </row>
    <row r="433">
      <c r="A433" s="4" t="s">
        <v>812</v>
      </c>
      <c r="B433" s="4" t="s">
        <v>785</v>
      </c>
    </row>
    <row r="434">
      <c r="A434" s="4" t="s">
        <v>51</v>
      </c>
      <c r="B434" s="4" t="s">
        <v>785</v>
      </c>
    </row>
    <row r="435">
      <c r="A435" s="4" t="s">
        <v>287</v>
      </c>
      <c r="B435" s="4" t="s">
        <v>785</v>
      </c>
    </row>
    <row r="436">
      <c r="A436" s="4" t="s">
        <v>181</v>
      </c>
      <c r="B436" s="4" t="s">
        <v>785</v>
      </c>
    </row>
    <row r="437">
      <c r="A437" s="4" t="s">
        <v>464</v>
      </c>
      <c r="B437" s="4" t="s">
        <v>785</v>
      </c>
    </row>
    <row r="438">
      <c r="A438" s="4" t="s">
        <v>344</v>
      </c>
      <c r="B438" s="4" t="s">
        <v>785</v>
      </c>
    </row>
    <row r="439">
      <c r="A439" s="4" t="s">
        <v>999</v>
      </c>
      <c r="B439" s="4" t="s">
        <v>785</v>
      </c>
    </row>
    <row r="440">
      <c r="A440" s="4" t="s">
        <v>1040</v>
      </c>
      <c r="B440" s="4" t="s">
        <v>785</v>
      </c>
    </row>
    <row r="441">
      <c r="A441" s="4" t="s">
        <v>566</v>
      </c>
      <c r="B441" s="4" t="s">
        <v>785</v>
      </c>
    </row>
    <row r="442">
      <c r="A442" s="4" t="s">
        <v>1119</v>
      </c>
      <c r="B442" s="4" t="s">
        <v>785</v>
      </c>
    </row>
    <row r="443">
      <c r="A443" s="4" t="s">
        <v>1117</v>
      </c>
      <c r="B443" s="4" t="s">
        <v>785</v>
      </c>
    </row>
    <row r="444">
      <c r="A444" s="4" t="s">
        <v>536</v>
      </c>
      <c r="B444" s="4" t="s">
        <v>785</v>
      </c>
    </row>
    <row r="445">
      <c r="A445" s="4" t="s">
        <v>816</v>
      </c>
      <c r="B445" s="4" t="s">
        <v>77</v>
      </c>
    </row>
    <row r="446">
      <c r="A446" s="4" t="s">
        <v>885</v>
      </c>
      <c r="B446" s="4" t="s">
        <v>77</v>
      </c>
    </row>
    <row r="447">
      <c r="A447" s="4" t="s">
        <v>970</v>
      </c>
      <c r="B447" s="4" t="s">
        <v>77</v>
      </c>
    </row>
    <row r="448">
      <c r="A448" s="4" t="s">
        <v>1080</v>
      </c>
      <c r="B448" s="4" t="s">
        <v>77</v>
      </c>
    </row>
    <row r="449">
      <c r="A449" s="4" t="s">
        <v>540</v>
      </c>
      <c r="B449" s="4" t="s">
        <v>47</v>
      </c>
    </row>
    <row r="450">
      <c r="A450" s="4" t="s">
        <v>803</v>
      </c>
      <c r="B450" s="4" t="s">
        <v>785</v>
      </c>
    </row>
    <row r="451">
      <c r="A451" s="4" t="s">
        <v>1113</v>
      </c>
      <c r="B451" s="4" t="s">
        <v>785</v>
      </c>
    </row>
    <row r="452">
      <c r="A452" s="4" t="s">
        <v>915</v>
      </c>
      <c r="B452" s="4" t="s">
        <v>785</v>
      </c>
    </row>
    <row r="453">
      <c r="A453" s="4" t="s">
        <v>926</v>
      </c>
      <c r="B453" s="4" t="s">
        <v>47</v>
      </c>
    </row>
    <row r="454">
      <c r="A454" s="4" t="s">
        <v>1063</v>
      </c>
      <c r="B454" s="4" t="s">
        <v>47</v>
      </c>
    </row>
    <row r="455">
      <c r="A455" s="4" t="s">
        <v>158</v>
      </c>
      <c r="B455" s="4" t="s">
        <v>47</v>
      </c>
    </row>
    <row r="456">
      <c r="A456" s="4" t="s">
        <v>218</v>
      </c>
      <c r="B456" s="4" t="s">
        <v>47</v>
      </c>
    </row>
    <row r="457">
      <c r="A457" s="4" t="s">
        <v>828</v>
      </c>
      <c r="B457" s="4" t="s">
        <v>47</v>
      </c>
    </row>
    <row r="458">
      <c r="A458" s="4" t="s">
        <v>988</v>
      </c>
      <c r="B458" s="4" t="s">
        <v>47</v>
      </c>
    </row>
    <row r="459">
      <c r="A459" s="4" t="s">
        <v>632</v>
      </c>
      <c r="B459" s="4" t="s">
        <v>47</v>
      </c>
    </row>
    <row r="460">
      <c r="A460" s="4" t="s">
        <v>953</v>
      </c>
      <c r="B460" s="4" t="s">
        <v>785</v>
      </c>
    </row>
    <row r="461">
      <c r="A461" s="4" t="s">
        <v>924</v>
      </c>
      <c r="B461" s="4" t="s">
        <v>47</v>
      </c>
    </row>
    <row r="462">
      <c r="A462" s="4" t="s">
        <v>805</v>
      </c>
      <c r="B462" s="4" t="s">
        <v>47</v>
      </c>
    </row>
    <row r="463">
      <c r="A463" s="4" t="s">
        <v>857</v>
      </c>
      <c r="B463" s="4" t="s">
        <v>47</v>
      </c>
    </row>
    <row r="464">
      <c r="A464" s="4" t="s">
        <v>243</v>
      </c>
      <c r="B464" s="4" t="s">
        <v>47</v>
      </c>
    </row>
    <row r="465">
      <c r="A465" s="4" t="s">
        <v>13</v>
      </c>
      <c r="B465" s="4" t="s">
        <v>47</v>
      </c>
    </row>
    <row r="466">
      <c r="A466" s="4" t="s">
        <v>472</v>
      </c>
      <c r="B466" s="4" t="s">
        <v>47</v>
      </c>
    </row>
    <row r="467">
      <c r="A467" s="4" t="s">
        <v>677</v>
      </c>
      <c r="B467" s="4" t="s">
        <v>47</v>
      </c>
    </row>
    <row r="468">
      <c r="A468" s="4" t="s">
        <v>153</v>
      </c>
      <c r="B468" s="4" t="s">
        <v>47</v>
      </c>
    </row>
    <row r="469">
      <c r="A469" s="4" t="s">
        <v>383</v>
      </c>
      <c r="B469" s="4" t="s">
        <v>47</v>
      </c>
    </row>
    <row r="470">
      <c r="A470" s="4" t="s">
        <v>1122</v>
      </c>
      <c r="B470" s="4" t="s">
        <v>47</v>
      </c>
    </row>
    <row r="471">
      <c r="A471" s="4" t="s">
        <v>202</v>
      </c>
      <c r="B471" s="4" t="s">
        <v>47</v>
      </c>
    </row>
    <row r="472">
      <c r="A472" s="4" t="s">
        <v>577</v>
      </c>
      <c r="B472" s="4" t="s">
        <v>47</v>
      </c>
    </row>
    <row r="473">
      <c r="A473" s="4" t="s">
        <v>193</v>
      </c>
      <c r="B473" s="4" t="s">
        <v>47</v>
      </c>
    </row>
    <row r="474">
      <c r="A474" s="4" t="s">
        <v>962</v>
      </c>
      <c r="B474" s="4" t="s">
        <v>47</v>
      </c>
    </row>
    <row r="475">
      <c r="A475" s="4" t="s">
        <v>762</v>
      </c>
      <c r="B475" s="4" t="s">
        <v>47</v>
      </c>
    </row>
    <row r="476">
      <c r="A476" s="4" t="s">
        <v>798</v>
      </c>
      <c r="B476" s="4" t="s">
        <v>47</v>
      </c>
    </row>
    <row r="477">
      <c r="A477" s="4" t="s">
        <v>995</v>
      </c>
      <c r="B477" s="4" t="s">
        <v>77</v>
      </c>
    </row>
    <row r="478">
      <c r="A478" s="4" t="s">
        <v>88</v>
      </c>
      <c r="B478" s="4" t="s">
        <v>785</v>
      </c>
    </row>
    <row r="479">
      <c r="A479" s="4" t="s">
        <v>319</v>
      </c>
      <c r="B479" s="4" t="s">
        <v>47</v>
      </c>
    </row>
    <row r="480">
      <c r="A480" s="4" t="s">
        <v>658</v>
      </c>
      <c r="B480" s="4" t="s">
        <v>47</v>
      </c>
    </row>
    <row r="481">
      <c r="A481" s="4" t="s">
        <v>507</v>
      </c>
      <c r="B481" s="4" t="s">
        <v>47</v>
      </c>
    </row>
    <row r="482">
      <c r="A482" s="4" t="s">
        <v>162</v>
      </c>
      <c r="B482" s="4" t="s">
        <v>47</v>
      </c>
    </row>
    <row r="483">
      <c r="A483" s="4" t="s">
        <v>1124</v>
      </c>
      <c r="B483" s="4" t="s">
        <v>47</v>
      </c>
    </row>
    <row r="484">
      <c r="A484" s="4" t="s">
        <v>628</v>
      </c>
      <c r="B484" s="4" t="s">
        <v>47</v>
      </c>
    </row>
    <row r="485">
      <c r="A485" s="4" t="s">
        <v>399</v>
      </c>
      <c r="B485" s="4" t="s">
        <v>47</v>
      </c>
    </row>
    <row r="486">
      <c r="A486" s="4" t="s">
        <v>168</v>
      </c>
      <c r="B486" s="4" t="s">
        <v>47</v>
      </c>
    </row>
    <row r="487">
      <c r="A487" s="4" t="s">
        <v>401</v>
      </c>
      <c r="B487" s="4" t="s">
        <v>47</v>
      </c>
    </row>
    <row r="488">
      <c r="A488" s="4" t="s">
        <v>145</v>
      </c>
      <c r="B488" s="4" t="s">
        <v>47</v>
      </c>
    </row>
    <row r="489">
      <c r="A489" s="4" t="s">
        <v>213</v>
      </c>
      <c r="B489" s="4" t="s">
        <v>47</v>
      </c>
    </row>
    <row r="490">
      <c r="A490" s="4" t="s">
        <v>648</v>
      </c>
      <c r="B490" s="4" t="s">
        <v>47</v>
      </c>
    </row>
    <row r="491">
      <c r="A491" s="4" t="s">
        <v>121</v>
      </c>
      <c r="B491" s="4" t="s">
        <v>47</v>
      </c>
    </row>
    <row r="492">
      <c r="A492" s="4" t="s">
        <v>171</v>
      </c>
      <c r="B492" s="4" t="s">
        <v>47</v>
      </c>
    </row>
    <row r="493">
      <c r="A493" s="4" t="s">
        <v>719</v>
      </c>
      <c r="B493" s="4" t="s">
        <v>47</v>
      </c>
    </row>
    <row r="494">
      <c r="A494" s="4" t="s">
        <v>744</v>
      </c>
      <c r="B494" s="4" t="s">
        <v>785</v>
      </c>
    </row>
    <row r="495">
      <c r="A495" s="4" t="s">
        <v>263</v>
      </c>
      <c r="B495" s="4" t="s">
        <v>785</v>
      </c>
    </row>
    <row r="496">
      <c r="A496" s="4" t="s">
        <v>917</v>
      </c>
      <c r="B496" s="4" t="s">
        <v>785</v>
      </c>
    </row>
    <row r="497">
      <c r="A497" s="4" t="s">
        <v>782</v>
      </c>
      <c r="B497" s="4" t="s">
        <v>785</v>
      </c>
    </row>
    <row r="498">
      <c r="A498" s="4" t="s">
        <v>747</v>
      </c>
      <c r="B498" s="4" t="s">
        <v>785</v>
      </c>
    </row>
    <row r="499">
      <c r="A499" s="4" t="s">
        <v>765</v>
      </c>
      <c r="B499" s="4" t="s">
        <v>47</v>
      </c>
    </row>
    <row r="500">
      <c r="A500" s="4" t="s">
        <v>1015</v>
      </c>
      <c r="B500" s="4" t="s">
        <v>77</v>
      </c>
    </row>
    <row r="501">
      <c r="A501" s="4" t="s">
        <v>312</v>
      </c>
      <c r="B501" s="4" t="s">
        <v>47</v>
      </c>
    </row>
    <row r="502">
      <c r="A502" s="4" t="s">
        <v>601</v>
      </c>
      <c r="B502" s="4" t="s">
        <v>47</v>
      </c>
    </row>
    <row r="503">
      <c r="A503" s="4" t="s">
        <v>723</v>
      </c>
      <c r="B503" s="4" t="s">
        <v>47</v>
      </c>
    </row>
    <row r="504">
      <c r="A504" s="4" t="s">
        <v>135</v>
      </c>
      <c r="B504" s="4" t="s">
        <v>47</v>
      </c>
    </row>
    <row r="505">
      <c r="A505" s="4" t="s">
        <v>104</v>
      </c>
      <c r="B505" s="4" t="s">
        <v>47</v>
      </c>
    </row>
    <row r="506">
      <c r="A506" s="4" t="s">
        <v>393</v>
      </c>
      <c r="B506" s="4" t="s">
        <v>47</v>
      </c>
    </row>
    <row r="507">
      <c r="A507" s="4" t="s">
        <v>310</v>
      </c>
      <c r="B507" s="4" t="s">
        <v>47</v>
      </c>
    </row>
    <row r="508">
      <c r="A508" s="4" t="s">
        <v>899</v>
      </c>
      <c r="B508" s="4" t="s">
        <v>77</v>
      </c>
    </row>
    <row r="509">
      <c r="A509" s="4" t="s">
        <v>515</v>
      </c>
      <c r="B509" s="4" t="s">
        <v>47</v>
      </c>
    </row>
    <row r="510">
      <c r="A510" s="4" t="s">
        <v>880</v>
      </c>
      <c r="B510" s="4" t="s">
        <v>47</v>
      </c>
    </row>
    <row r="511">
      <c r="A511" s="4" t="s">
        <v>841</v>
      </c>
      <c r="B511" s="4" t="s">
        <v>47</v>
      </c>
    </row>
    <row r="512">
      <c r="A512" s="4" t="s">
        <v>693</v>
      </c>
      <c r="B512" s="4" t="s">
        <v>47</v>
      </c>
    </row>
    <row r="513">
      <c r="A513" s="4" t="s">
        <v>679</v>
      </c>
      <c r="B513" s="4" t="s">
        <v>47</v>
      </c>
    </row>
    <row r="514">
      <c r="A514" s="4" t="s">
        <v>597</v>
      </c>
      <c r="B514" s="4" t="s">
        <v>47</v>
      </c>
    </row>
    <row r="515">
      <c r="A515" s="4" t="s">
        <v>867</v>
      </c>
      <c r="B515" s="4" t="s">
        <v>47</v>
      </c>
    </row>
    <row r="516">
      <c r="A516" s="4" t="s">
        <v>874</v>
      </c>
      <c r="B516" s="4" t="s">
        <v>47</v>
      </c>
    </row>
    <row r="517">
      <c r="A517" s="4" t="s">
        <v>564</v>
      </c>
      <c r="B517" s="4" t="s">
        <v>785</v>
      </c>
    </row>
    <row r="518">
      <c r="A518" s="4" t="s">
        <v>137</v>
      </c>
      <c r="B518" s="4" t="s">
        <v>47</v>
      </c>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2" max="2" width="196.75"/>
  </cols>
  <sheetData>
    <row r="1">
      <c r="A1" s="18" t="s">
        <v>1</v>
      </c>
      <c r="B1" s="18" t="s">
        <v>4</v>
      </c>
      <c r="C1" s="20"/>
      <c r="D1" s="20"/>
      <c r="E1" s="20"/>
      <c r="F1" s="20"/>
      <c r="G1" s="20"/>
      <c r="H1" s="20"/>
      <c r="I1" s="20"/>
      <c r="J1" s="20"/>
      <c r="K1" s="20"/>
      <c r="L1" s="20"/>
      <c r="M1" s="20"/>
      <c r="N1" s="20"/>
      <c r="O1" s="20"/>
      <c r="P1" s="20"/>
      <c r="Q1" s="20"/>
      <c r="R1" s="20"/>
      <c r="S1" s="20"/>
      <c r="T1" s="20"/>
      <c r="U1" s="20"/>
      <c r="V1" s="20"/>
      <c r="W1" s="20"/>
      <c r="X1" s="20"/>
      <c r="Y1" s="20"/>
      <c r="Z1" s="20"/>
    </row>
    <row r="2">
      <c r="A2" s="4" t="s">
        <v>805</v>
      </c>
      <c r="B2" s="4" t="s">
        <v>1152</v>
      </c>
    </row>
    <row r="3">
      <c r="A3" s="4" t="s">
        <v>808</v>
      </c>
      <c r="B3" s="4" t="s">
        <v>1153</v>
      </c>
    </row>
    <row r="4">
      <c r="A4" s="4" t="s">
        <v>810</v>
      </c>
      <c r="B4" s="4" t="s">
        <v>1154</v>
      </c>
    </row>
    <row r="5">
      <c r="A5" s="4" t="s">
        <v>812</v>
      </c>
      <c r="B5" s="4" t="s">
        <v>1155</v>
      </c>
    </row>
    <row r="6">
      <c r="A6" s="4" t="s">
        <v>815</v>
      </c>
      <c r="B6" s="4" t="s">
        <v>1156</v>
      </c>
    </row>
    <row r="7">
      <c r="A7" s="4" t="s">
        <v>816</v>
      </c>
      <c r="B7" s="4" t="s">
        <v>817</v>
      </c>
    </row>
    <row r="8">
      <c r="A8" s="4" t="s">
        <v>10</v>
      </c>
      <c r="B8" s="4" t="s">
        <v>1157</v>
      </c>
    </row>
    <row r="9">
      <c r="A9" s="4" t="s">
        <v>1158</v>
      </c>
      <c r="B9" s="4" t="s">
        <v>1159</v>
      </c>
    </row>
    <row r="10">
      <c r="A10" s="4" t="s">
        <v>1160</v>
      </c>
      <c r="B10" s="4" t="s">
        <v>1161</v>
      </c>
    </row>
    <row r="11">
      <c r="A11" s="4" t="s">
        <v>1162</v>
      </c>
      <c r="B11" s="4" t="s">
        <v>1163</v>
      </c>
    </row>
    <row r="12">
      <c r="A12" s="4" t="s">
        <v>13</v>
      </c>
      <c r="B12" s="4" t="s">
        <v>1164</v>
      </c>
    </row>
    <row r="13">
      <c r="A13" s="4" t="s">
        <v>19</v>
      </c>
      <c r="B13" s="4" t="s">
        <v>1165</v>
      </c>
    </row>
    <row r="14">
      <c r="A14" s="4" t="s">
        <v>22</v>
      </c>
      <c r="B14" s="4" t="s">
        <v>1166</v>
      </c>
    </row>
    <row r="15">
      <c r="A15" s="4" t="s">
        <v>24</v>
      </c>
      <c r="B15" s="4" t="s">
        <v>1166</v>
      </c>
    </row>
    <row r="16">
      <c r="A16" s="4" t="s">
        <v>26</v>
      </c>
      <c r="B16" s="4" t="s">
        <v>1167</v>
      </c>
    </row>
    <row r="17">
      <c r="A17" s="4" t="s">
        <v>822</v>
      </c>
      <c r="B17" s="4" t="s">
        <v>1168</v>
      </c>
    </row>
    <row r="18">
      <c r="A18" s="4" t="s">
        <v>29</v>
      </c>
      <c r="B18" s="4" t="s">
        <v>1166</v>
      </c>
    </row>
    <row r="19">
      <c r="A19" s="4" t="s">
        <v>823</v>
      </c>
      <c r="B19" s="4" t="s">
        <v>1169</v>
      </c>
    </row>
    <row r="20">
      <c r="A20" s="4" t="s">
        <v>44</v>
      </c>
      <c r="B20" s="4" t="s">
        <v>1170</v>
      </c>
    </row>
    <row r="21">
      <c r="A21" s="4" t="s">
        <v>46</v>
      </c>
      <c r="B21" s="4" t="s">
        <v>49</v>
      </c>
    </row>
    <row r="22">
      <c r="A22" s="4" t="s">
        <v>51</v>
      </c>
      <c r="B22" s="4" t="s">
        <v>1171</v>
      </c>
    </row>
    <row r="23">
      <c r="A23" s="4" t="s">
        <v>54</v>
      </c>
      <c r="B23" s="4" t="s">
        <v>1172</v>
      </c>
    </row>
    <row r="24">
      <c r="A24" s="4" t="s">
        <v>826</v>
      </c>
      <c r="B24" s="4" t="s">
        <v>1173</v>
      </c>
    </row>
    <row r="25">
      <c r="A25" s="4" t="s">
        <v>828</v>
      </c>
      <c r="B25" s="4" t="s">
        <v>829</v>
      </c>
    </row>
    <row r="26">
      <c r="A26" s="4" t="s">
        <v>831</v>
      </c>
      <c r="B26" s="4" t="s">
        <v>1174</v>
      </c>
    </row>
    <row r="27">
      <c r="A27" s="4" t="s">
        <v>56</v>
      </c>
      <c r="B27" s="4" t="s">
        <v>1175</v>
      </c>
    </row>
    <row r="28">
      <c r="A28" s="4" t="s">
        <v>833</v>
      </c>
      <c r="B28" s="4" t="s">
        <v>1159</v>
      </c>
    </row>
    <row r="29">
      <c r="A29" s="4" t="s">
        <v>61</v>
      </c>
      <c r="B29" s="4" t="s">
        <v>1176</v>
      </c>
    </row>
    <row r="30">
      <c r="A30" s="4" t="s">
        <v>70</v>
      </c>
      <c r="B30" s="4" t="s">
        <v>1177</v>
      </c>
    </row>
    <row r="31">
      <c r="A31" s="4" t="s">
        <v>72</v>
      </c>
      <c r="B31" s="4" t="s">
        <v>1178</v>
      </c>
    </row>
    <row r="32">
      <c r="A32" s="4" t="s">
        <v>1179</v>
      </c>
      <c r="B32" s="4" t="s">
        <v>1178</v>
      </c>
    </row>
    <row r="33">
      <c r="A33" s="4" t="s">
        <v>74</v>
      </c>
      <c r="B33" s="4" t="s">
        <v>1177</v>
      </c>
    </row>
    <row r="34">
      <c r="A34" s="4" t="s">
        <v>76</v>
      </c>
      <c r="B34" s="4" t="s">
        <v>78</v>
      </c>
    </row>
    <row r="35">
      <c r="A35" s="4" t="s">
        <v>80</v>
      </c>
      <c r="B35" s="4" t="s">
        <v>1180</v>
      </c>
    </row>
    <row r="36">
      <c r="A36" s="4" t="s">
        <v>837</v>
      </c>
      <c r="B36" s="4" t="s">
        <v>1181</v>
      </c>
    </row>
    <row r="37">
      <c r="A37" s="4" t="s">
        <v>82</v>
      </c>
      <c r="B37" s="4" t="s">
        <v>1182</v>
      </c>
    </row>
    <row r="38">
      <c r="A38" s="4" t="s">
        <v>84</v>
      </c>
      <c r="B38" s="4" t="s">
        <v>1183</v>
      </c>
    </row>
    <row r="39">
      <c r="A39" s="4" t="s">
        <v>86</v>
      </c>
      <c r="B39" s="4" t="s">
        <v>1184</v>
      </c>
    </row>
    <row r="40">
      <c r="A40" s="4" t="s">
        <v>88</v>
      </c>
      <c r="B40" s="4" t="s">
        <v>1185</v>
      </c>
    </row>
    <row r="41">
      <c r="A41" s="4" t="s">
        <v>90</v>
      </c>
      <c r="B41" s="4" t="s">
        <v>1186</v>
      </c>
    </row>
    <row r="42">
      <c r="A42" s="4" t="s">
        <v>92</v>
      </c>
      <c r="B42" s="4" t="s">
        <v>1187</v>
      </c>
    </row>
    <row r="43">
      <c r="A43" s="4" t="s">
        <v>839</v>
      </c>
      <c r="B43" s="4" t="s">
        <v>1188</v>
      </c>
    </row>
    <row r="44">
      <c r="A44" s="4" t="s">
        <v>841</v>
      </c>
      <c r="B44" s="4" t="s">
        <v>1189</v>
      </c>
    </row>
    <row r="45">
      <c r="A45" s="4" t="s">
        <v>843</v>
      </c>
      <c r="B45" s="4" t="s">
        <v>1190</v>
      </c>
    </row>
    <row r="46">
      <c r="A46" s="4" t="s">
        <v>96</v>
      </c>
      <c r="B46" s="4" t="s">
        <v>1191</v>
      </c>
    </row>
    <row r="47">
      <c r="A47" s="4" t="s">
        <v>1192</v>
      </c>
      <c r="B47" s="4" t="s">
        <v>251</v>
      </c>
    </row>
    <row r="48">
      <c r="A48" s="4" t="s">
        <v>98</v>
      </c>
      <c r="B48" s="4" t="s">
        <v>1193</v>
      </c>
    </row>
    <row r="49">
      <c r="A49" s="4" t="s">
        <v>100</v>
      </c>
      <c r="B49" s="4" t="s">
        <v>1194</v>
      </c>
    </row>
    <row r="50">
      <c r="A50" s="4" t="s">
        <v>102</v>
      </c>
      <c r="B50" s="4" t="s">
        <v>1195</v>
      </c>
    </row>
    <row r="51">
      <c r="A51" s="4" t="s">
        <v>1196</v>
      </c>
      <c r="B51" s="4" t="s">
        <v>1197</v>
      </c>
    </row>
    <row r="52">
      <c r="A52" s="4" t="s">
        <v>104</v>
      </c>
      <c r="B52" s="4" t="s">
        <v>1198</v>
      </c>
    </row>
    <row r="53">
      <c r="A53" s="4" t="s">
        <v>844</v>
      </c>
      <c r="B53" s="4" t="s">
        <v>1159</v>
      </c>
    </row>
    <row r="54">
      <c r="A54" s="4" t="s">
        <v>106</v>
      </c>
      <c r="B54" s="4" t="s">
        <v>1199</v>
      </c>
    </row>
    <row r="55">
      <c r="A55" s="4" t="s">
        <v>1200</v>
      </c>
      <c r="B55" s="4" t="s">
        <v>1201</v>
      </c>
    </row>
    <row r="56">
      <c r="A56" s="4" t="s">
        <v>108</v>
      </c>
      <c r="B56" s="4" t="s">
        <v>1202</v>
      </c>
    </row>
    <row r="57">
      <c r="A57" s="4" t="s">
        <v>110</v>
      </c>
      <c r="B57" s="4" t="s">
        <v>1203</v>
      </c>
    </row>
    <row r="58">
      <c r="A58" s="4" t="s">
        <v>112</v>
      </c>
      <c r="B58" s="4" t="s">
        <v>1204</v>
      </c>
    </row>
    <row r="59">
      <c r="A59" s="4" t="s">
        <v>848</v>
      </c>
      <c r="B59" s="4" t="s">
        <v>849</v>
      </c>
    </row>
    <row r="60">
      <c r="A60" s="4" t="s">
        <v>114</v>
      </c>
      <c r="B60" s="4" t="s">
        <v>1205</v>
      </c>
    </row>
    <row r="61">
      <c r="A61" s="4" t="s">
        <v>116</v>
      </c>
      <c r="B61" s="4" t="s">
        <v>1206</v>
      </c>
    </row>
    <row r="62">
      <c r="A62" s="4" t="s">
        <v>851</v>
      </c>
      <c r="B62" s="4" t="s">
        <v>1207</v>
      </c>
    </row>
    <row r="63">
      <c r="A63" s="4" t="s">
        <v>119</v>
      </c>
      <c r="B63" s="4" t="s">
        <v>1208</v>
      </c>
    </row>
    <row r="64">
      <c r="A64" s="4" t="s">
        <v>121</v>
      </c>
      <c r="B64" s="4" t="s">
        <v>1209</v>
      </c>
    </row>
    <row r="65">
      <c r="A65" s="4" t="s">
        <v>123</v>
      </c>
      <c r="B65" s="4" t="s">
        <v>1210</v>
      </c>
    </row>
    <row r="66">
      <c r="A66" s="4" t="s">
        <v>855</v>
      </c>
      <c r="B66" s="4" t="s">
        <v>1211</v>
      </c>
    </row>
    <row r="67">
      <c r="A67" s="4" t="s">
        <v>125</v>
      </c>
      <c r="B67" s="4" t="s">
        <v>1186</v>
      </c>
    </row>
    <row r="68">
      <c r="A68" s="4" t="s">
        <v>857</v>
      </c>
      <c r="B68" s="4" t="s">
        <v>1152</v>
      </c>
    </row>
    <row r="69">
      <c r="A69" s="4" t="s">
        <v>127</v>
      </c>
      <c r="B69" s="4" t="s">
        <v>1212</v>
      </c>
    </row>
    <row r="70">
      <c r="A70" s="4" t="s">
        <v>859</v>
      </c>
      <c r="B70" s="4" t="s">
        <v>1205</v>
      </c>
    </row>
    <row r="71">
      <c r="A71" s="4" t="s">
        <v>1213</v>
      </c>
      <c r="B71" s="4" t="s">
        <v>251</v>
      </c>
    </row>
    <row r="72">
      <c r="A72" s="4" t="s">
        <v>861</v>
      </c>
      <c r="B72" s="4" t="s">
        <v>1214</v>
      </c>
    </row>
    <row r="73">
      <c r="A73" s="4" t="s">
        <v>129</v>
      </c>
      <c r="B73" s="4" t="s">
        <v>1215</v>
      </c>
    </row>
    <row r="74">
      <c r="A74" s="4" t="s">
        <v>131</v>
      </c>
      <c r="B74" s="4" t="s">
        <v>1216</v>
      </c>
    </row>
    <row r="75">
      <c r="A75" s="4" t="s">
        <v>863</v>
      </c>
      <c r="B75" s="4" t="s">
        <v>1217</v>
      </c>
    </row>
    <row r="76">
      <c r="A76" s="4" t="s">
        <v>133</v>
      </c>
      <c r="B76" s="4" t="s">
        <v>1218</v>
      </c>
    </row>
    <row r="77">
      <c r="A77" s="4" t="s">
        <v>135</v>
      </c>
      <c r="B77" s="4" t="s">
        <v>1219</v>
      </c>
    </row>
    <row r="78">
      <c r="A78" s="4" t="s">
        <v>1220</v>
      </c>
      <c r="B78" s="4" t="s">
        <v>1221</v>
      </c>
    </row>
    <row r="79">
      <c r="A79" s="4" t="s">
        <v>865</v>
      </c>
      <c r="B79" s="4" t="s">
        <v>1221</v>
      </c>
    </row>
    <row r="80">
      <c r="A80" s="4" t="s">
        <v>137</v>
      </c>
      <c r="B80" s="4" t="s">
        <v>1222</v>
      </c>
    </row>
    <row r="81">
      <c r="A81" s="4" t="s">
        <v>867</v>
      </c>
      <c r="B81" s="4" t="s">
        <v>1223</v>
      </c>
    </row>
    <row r="82">
      <c r="A82" s="4" t="s">
        <v>139</v>
      </c>
      <c r="B82" s="4" t="s">
        <v>1224</v>
      </c>
    </row>
    <row r="83">
      <c r="A83" s="4" t="s">
        <v>141</v>
      </c>
      <c r="B83" s="4" t="s">
        <v>1225</v>
      </c>
    </row>
    <row r="84">
      <c r="A84" s="4" t="s">
        <v>143</v>
      </c>
      <c r="B84" s="4" t="s">
        <v>1226</v>
      </c>
    </row>
    <row r="85">
      <c r="A85" s="4" t="s">
        <v>145</v>
      </c>
      <c r="B85" s="4" t="s">
        <v>146</v>
      </c>
    </row>
    <row r="86">
      <c r="A86" s="4" t="s">
        <v>148</v>
      </c>
      <c r="B86" s="4" t="s">
        <v>1227</v>
      </c>
    </row>
    <row r="87">
      <c r="A87" s="4" t="s">
        <v>150</v>
      </c>
      <c r="B87" s="4" t="s">
        <v>1227</v>
      </c>
    </row>
    <row r="88">
      <c r="A88" s="4" t="s">
        <v>151</v>
      </c>
      <c r="B88" s="4" t="s">
        <v>1228</v>
      </c>
    </row>
    <row r="89">
      <c r="A89" s="4" t="s">
        <v>874</v>
      </c>
      <c r="B89" s="4" t="s">
        <v>1229</v>
      </c>
    </row>
    <row r="90">
      <c r="A90" s="4" t="s">
        <v>155</v>
      </c>
      <c r="B90" s="4" t="s">
        <v>1230</v>
      </c>
    </row>
    <row r="91">
      <c r="A91" s="4" t="s">
        <v>878</v>
      </c>
      <c r="B91" s="4" t="s">
        <v>1231</v>
      </c>
    </row>
    <row r="92">
      <c r="A92" s="4" t="s">
        <v>880</v>
      </c>
      <c r="B92" s="4" t="s">
        <v>881</v>
      </c>
    </row>
    <row r="93">
      <c r="A93" s="4" t="s">
        <v>160</v>
      </c>
      <c r="B93" s="4" t="s">
        <v>1232</v>
      </c>
    </row>
    <row r="94">
      <c r="A94" s="4" t="s">
        <v>883</v>
      </c>
      <c r="B94" s="4" t="s">
        <v>1233</v>
      </c>
    </row>
    <row r="95">
      <c r="A95" s="4" t="s">
        <v>162</v>
      </c>
      <c r="B95" s="4" t="s">
        <v>1234</v>
      </c>
    </row>
    <row r="96">
      <c r="A96" s="4" t="s">
        <v>885</v>
      </c>
      <c r="B96" s="4" t="s">
        <v>886</v>
      </c>
    </row>
    <row r="97">
      <c r="A97" s="4" t="s">
        <v>888</v>
      </c>
      <c r="B97" s="4" t="s">
        <v>1161</v>
      </c>
    </row>
    <row r="98">
      <c r="A98" s="4" t="s">
        <v>1235</v>
      </c>
      <c r="B98" s="4" t="s">
        <v>1236</v>
      </c>
    </row>
    <row r="99">
      <c r="A99" s="4" t="s">
        <v>890</v>
      </c>
      <c r="B99" s="4" t="s">
        <v>1237</v>
      </c>
    </row>
    <row r="100">
      <c r="A100" s="4" t="s">
        <v>164</v>
      </c>
      <c r="B100" s="4" t="s">
        <v>1238</v>
      </c>
    </row>
    <row r="101">
      <c r="A101" s="4" t="s">
        <v>166</v>
      </c>
      <c r="B101" s="4" t="s">
        <v>1239</v>
      </c>
    </row>
    <row r="102">
      <c r="A102" s="4" t="s">
        <v>168</v>
      </c>
      <c r="B102" s="4" t="s">
        <v>1240</v>
      </c>
    </row>
    <row r="103">
      <c r="A103" s="4" t="s">
        <v>168</v>
      </c>
      <c r="B103" s="4" t="s">
        <v>1240</v>
      </c>
    </row>
    <row r="104">
      <c r="A104" s="4" t="s">
        <v>171</v>
      </c>
      <c r="B104" s="4" t="s">
        <v>1209</v>
      </c>
    </row>
    <row r="105">
      <c r="A105" s="4" t="s">
        <v>1241</v>
      </c>
      <c r="B105" s="4" t="s">
        <v>1242</v>
      </c>
    </row>
    <row r="106">
      <c r="A106" s="4" t="s">
        <v>173</v>
      </c>
      <c r="B106" s="4" t="s">
        <v>1166</v>
      </c>
    </row>
    <row r="107">
      <c r="A107" s="4" t="s">
        <v>894</v>
      </c>
      <c r="B107" s="4" t="s">
        <v>1243</v>
      </c>
    </row>
    <row r="108">
      <c r="A108" s="4" t="s">
        <v>177</v>
      </c>
      <c r="B108" s="4" t="s">
        <v>1244</v>
      </c>
    </row>
    <row r="109">
      <c r="A109" s="4" t="s">
        <v>179</v>
      </c>
      <c r="B109" s="4" t="s">
        <v>1245</v>
      </c>
    </row>
    <row r="110">
      <c r="A110" s="4" t="s">
        <v>181</v>
      </c>
      <c r="B110" s="4" t="s">
        <v>1246</v>
      </c>
    </row>
    <row r="111">
      <c r="A111" s="4" t="s">
        <v>183</v>
      </c>
      <c r="B111" s="4" t="s">
        <v>1247</v>
      </c>
    </row>
    <row r="112">
      <c r="A112" s="4" t="s">
        <v>185</v>
      </c>
      <c r="B112" s="4" t="s">
        <v>1248</v>
      </c>
    </row>
    <row r="113">
      <c r="A113" s="4" t="s">
        <v>187</v>
      </c>
      <c r="B113" s="4" t="s">
        <v>1249</v>
      </c>
    </row>
    <row r="114">
      <c r="A114" s="4" t="s">
        <v>189</v>
      </c>
      <c r="B114" s="4" t="s">
        <v>191</v>
      </c>
    </row>
    <row r="115">
      <c r="A115" s="4" t="s">
        <v>896</v>
      </c>
      <c r="B115" s="4" t="s">
        <v>897</v>
      </c>
    </row>
    <row r="116">
      <c r="A116" s="4" t="s">
        <v>193</v>
      </c>
      <c r="B116" s="4" t="s">
        <v>1250</v>
      </c>
    </row>
    <row r="117">
      <c r="A117" s="4" t="s">
        <v>195</v>
      </c>
      <c r="B117" s="4" t="s">
        <v>1251</v>
      </c>
    </row>
    <row r="118">
      <c r="A118" s="4" t="s">
        <v>197</v>
      </c>
      <c r="B118" s="4" t="s">
        <v>1252</v>
      </c>
    </row>
    <row r="119">
      <c r="A119" s="4" t="s">
        <v>899</v>
      </c>
      <c r="B119" s="4" t="s">
        <v>900</v>
      </c>
    </row>
    <row r="120">
      <c r="A120" s="4" t="s">
        <v>199</v>
      </c>
      <c r="B120" s="4" t="s">
        <v>1253</v>
      </c>
    </row>
    <row r="121">
      <c r="A121" s="4" t="s">
        <v>202</v>
      </c>
      <c r="B121" s="4" t="s">
        <v>1254</v>
      </c>
    </row>
    <row r="122">
      <c r="A122" s="4" t="s">
        <v>204</v>
      </c>
      <c r="B122" s="4" t="s">
        <v>1172</v>
      </c>
    </row>
    <row r="123">
      <c r="A123" s="4" t="s">
        <v>902</v>
      </c>
      <c r="B123" s="4" t="s">
        <v>1255</v>
      </c>
    </row>
    <row r="124">
      <c r="A124" s="4" t="s">
        <v>903</v>
      </c>
      <c r="B124" s="4" t="s">
        <v>1256</v>
      </c>
    </row>
    <row r="125">
      <c r="A125" s="4" t="s">
        <v>206</v>
      </c>
      <c r="B125" s="4" t="s">
        <v>1257</v>
      </c>
    </row>
    <row r="126">
      <c r="A126" s="4" t="s">
        <v>1258</v>
      </c>
      <c r="B126" s="4" t="s">
        <v>1259</v>
      </c>
    </row>
    <row r="127">
      <c r="A127" s="4" t="s">
        <v>208</v>
      </c>
      <c r="B127" s="4" t="s">
        <v>1245</v>
      </c>
    </row>
    <row r="128">
      <c r="A128" s="4" t="s">
        <v>210</v>
      </c>
      <c r="B128" s="4" t="s">
        <v>1260</v>
      </c>
    </row>
    <row r="129">
      <c r="A129" s="4" t="s">
        <v>905</v>
      </c>
      <c r="B129" s="4" t="s">
        <v>1261</v>
      </c>
    </row>
    <row r="130">
      <c r="A130" s="4" t="s">
        <v>213</v>
      </c>
      <c r="B130" s="4" t="s">
        <v>1262</v>
      </c>
    </row>
    <row r="131">
      <c r="A131" s="4" t="s">
        <v>215</v>
      </c>
      <c r="B131" s="4" t="s">
        <v>216</v>
      </c>
    </row>
    <row r="132">
      <c r="A132" s="4" t="s">
        <v>218</v>
      </c>
      <c r="B132" s="4" t="s">
        <v>1263</v>
      </c>
    </row>
    <row r="133">
      <c r="A133" s="4" t="s">
        <v>220</v>
      </c>
      <c r="B133" s="4" t="s">
        <v>1264</v>
      </c>
    </row>
    <row r="134">
      <c r="A134" s="4" t="s">
        <v>222</v>
      </c>
      <c r="B134" s="4" t="s">
        <v>1265</v>
      </c>
    </row>
    <row r="135">
      <c r="A135" s="4" t="s">
        <v>1266</v>
      </c>
      <c r="B135" s="4" t="s">
        <v>1186</v>
      </c>
    </row>
    <row r="136">
      <c r="A136" s="4" t="s">
        <v>224</v>
      </c>
      <c r="B136" s="4" t="s">
        <v>1267</v>
      </c>
    </row>
    <row r="137">
      <c r="A137" s="4" t="s">
        <v>907</v>
      </c>
      <c r="B137" s="4" t="s">
        <v>1268</v>
      </c>
    </row>
    <row r="138">
      <c r="A138" s="4" t="s">
        <v>226</v>
      </c>
      <c r="B138" s="4" t="s">
        <v>1269</v>
      </c>
    </row>
    <row r="139">
      <c r="A139" s="4" t="s">
        <v>228</v>
      </c>
      <c r="B139" s="4" t="s">
        <v>1270</v>
      </c>
    </row>
    <row r="140">
      <c r="A140" s="4" t="s">
        <v>230</v>
      </c>
      <c r="B140" s="4" t="s">
        <v>1271</v>
      </c>
    </row>
    <row r="141">
      <c r="A141" s="4" t="s">
        <v>232</v>
      </c>
      <c r="B141" s="4" t="s">
        <v>1257</v>
      </c>
    </row>
    <row r="142">
      <c r="A142" s="4" t="s">
        <v>236</v>
      </c>
      <c r="B142" s="4" t="s">
        <v>1224</v>
      </c>
    </row>
    <row r="143">
      <c r="A143" s="4" t="s">
        <v>909</v>
      </c>
      <c r="B143" s="4" t="s">
        <v>1272</v>
      </c>
    </row>
    <row r="144">
      <c r="A144" s="4" t="s">
        <v>237</v>
      </c>
      <c r="B144" s="4" t="s">
        <v>1273</v>
      </c>
    </row>
    <row r="145">
      <c r="A145" s="4" t="s">
        <v>239</v>
      </c>
      <c r="B145" s="4" t="s">
        <v>1224</v>
      </c>
    </row>
    <row r="146">
      <c r="A146" s="4" t="s">
        <v>241</v>
      </c>
      <c r="B146" s="4" t="s">
        <v>1273</v>
      </c>
    </row>
    <row r="147">
      <c r="A147" s="4" t="s">
        <v>243</v>
      </c>
      <c r="B147" s="4" t="s">
        <v>1274</v>
      </c>
    </row>
    <row r="148">
      <c r="A148" s="4" t="s">
        <v>911</v>
      </c>
      <c r="B148" s="4" t="s">
        <v>1275</v>
      </c>
    </row>
    <row r="149">
      <c r="A149" s="4" t="s">
        <v>911</v>
      </c>
      <c r="B149" s="4" t="s">
        <v>1275</v>
      </c>
    </row>
    <row r="150">
      <c r="A150" s="4" t="s">
        <v>913</v>
      </c>
      <c r="B150" s="4" t="s">
        <v>1275</v>
      </c>
    </row>
    <row r="151">
      <c r="A151" s="4" t="s">
        <v>913</v>
      </c>
      <c r="B151" s="4" t="s">
        <v>1275</v>
      </c>
    </row>
    <row r="152">
      <c r="A152" s="4" t="s">
        <v>248</v>
      </c>
      <c r="B152" s="4" t="s">
        <v>1276</v>
      </c>
    </row>
    <row r="153">
      <c r="A153" s="4" t="s">
        <v>250</v>
      </c>
      <c r="B153" s="4" t="s">
        <v>251</v>
      </c>
    </row>
    <row r="154">
      <c r="A154" s="4" t="s">
        <v>915</v>
      </c>
      <c r="B154" s="4" t="s">
        <v>1277</v>
      </c>
    </row>
    <row r="155">
      <c r="A155" s="4" t="s">
        <v>253</v>
      </c>
      <c r="B155" s="4" t="s">
        <v>1177</v>
      </c>
    </row>
    <row r="156">
      <c r="A156" s="4" t="s">
        <v>255</v>
      </c>
      <c r="B156" s="4" t="s">
        <v>1278</v>
      </c>
    </row>
    <row r="157">
      <c r="A157" s="4" t="s">
        <v>257</v>
      </c>
      <c r="B157" s="4" t="s">
        <v>1279</v>
      </c>
    </row>
    <row r="158">
      <c r="A158" s="4" t="s">
        <v>259</v>
      </c>
      <c r="B158" s="4" t="s">
        <v>1280</v>
      </c>
    </row>
    <row r="159">
      <c r="A159" s="4" t="s">
        <v>261</v>
      </c>
      <c r="B159" s="4" t="s">
        <v>1281</v>
      </c>
    </row>
    <row r="160">
      <c r="A160" s="4" t="s">
        <v>263</v>
      </c>
      <c r="B160" s="4" t="s">
        <v>1282</v>
      </c>
    </row>
    <row r="161">
      <c r="A161" s="4" t="s">
        <v>917</v>
      </c>
      <c r="B161" s="4" t="s">
        <v>1282</v>
      </c>
    </row>
    <row r="162">
      <c r="A162" s="4" t="s">
        <v>265</v>
      </c>
      <c r="B162" s="4" t="s">
        <v>1275</v>
      </c>
    </row>
    <row r="163">
      <c r="A163" s="4" t="s">
        <v>919</v>
      </c>
      <c r="B163" s="4" t="s">
        <v>1283</v>
      </c>
    </row>
    <row r="164">
      <c r="A164" s="4" t="s">
        <v>921</v>
      </c>
      <c r="B164" s="4" t="s">
        <v>1283</v>
      </c>
    </row>
    <row r="165">
      <c r="A165" s="4" t="s">
        <v>922</v>
      </c>
      <c r="B165" s="4" t="s">
        <v>1283</v>
      </c>
    </row>
    <row r="166">
      <c r="A166" s="4" t="s">
        <v>268</v>
      </c>
      <c r="B166" s="4" t="s">
        <v>1284</v>
      </c>
    </row>
    <row r="167">
      <c r="A167" s="4" t="s">
        <v>924</v>
      </c>
      <c r="B167" s="4" t="s">
        <v>1285</v>
      </c>
    </row>
    <row r="168">
      <c r="A168" s="4" t="s">
        <v>271</v>
      </c>
      <c r="B168" s="4" t="s">
        <v>1186</v>
      </c>
    </row>
    <row r="169">
      <c r="A169" s="4" t="s">
        <v>273</v>
      </c>
      <c r="B169" s="4" t="s">
        <v>274</v>
      </c>
    </row>
    <row r="170">
      <c r="A170" s="4" t="s">
        <v>276</v>
      </c>
      <c r="B170" s="4" t="s">
        <v>1166</v>
      </c>
    </row>
    <row r="171">
      <c r="A171" s="4" t="s">
        <v>278</v>
      </c>
      <c r="B171" s="4" t="s">
        <v>1166</v>
      </c>
    </row>
    <row r="172">
      <c r="A172" s="4" t="s">
        <v>280</v>
      </c>
      <c r="B172" s="4" t="s">
        <v>1286</v>
      </c>
    </row>
    <row r="173">
      <c r="A173" s="4" t="s">
        <v>282</v>
      </c>
      <c r="B173" s="4" t="s">
        <v>1287</v>
      </c>
    </row>
    <row r="174">
      <c r="A174" s="4" t="s">
        <v>285</v>
      </c>
      <c r="B174" s="4" t="s">
        <v>1288</v>
      </c>
    </row>
    <row r="175">
      <c r="A175" s="4" t="s">
        <v>287</v>
      </c>
      <c r="B175" s="4" t="s">
        <v>1289</v>
      </c>
    </row>
    <row r="176">
      <c r="A176" s="4" t="s">
        <v>289</v>
      </c>
      <c r="B176" s="4" t="s">
        <v>1290</v>
      </c>
    </row>
    <row r="177">
      <c r="A177" s="4" t="s">
        <v>291</v>
      </c>
      <c r="B177" s="4" t="s">
        <v>1291</v>
      </c>
    </row>
    <row r="178">
      <c r="A178" s="4" t="s">
        <v>293</v>
      </c>
      <c r="B178" s="4" t="s">
        <v>1292</v>
      </c>
    </row>
    <row r="179">
      <c r="A179" s="4" t="s">
        <v>295</v>
      </c>
      <c r="B179" s="4" t="s">
        <v>1293</v>
      </c>
    </row>
    <row r="180">
      <c r="A180" s="4" t="s">
        <v>297</v>
      </c>
      <c r="B180" s="4" t="s">
        <v>1184</v>
      </c>
    </row>
    <row r="181">
      <c r="A181" s="4" t="s">
        <v>299</v>
      </c>
      <c r="B181" s="4" t="s">
        <v>1294</v>
      </c>
    </row>
    <row r="182">
      <c r="A182" s="4" t="s">
        <v>301</v>
      </c>
      <c r="B182" s="4" t="s">
        <v>1295</v>
      </c>
    </row>
    <row r="183">
      <c r="A183" s="4" t="s">
        <v>303</v>
      </c>
      <c r="B183" s="4" t="s">
        <v>1296</v>
      </c>
    </row>
    <row r="184">
      <c r="A184" s="4" t="s">
        <v>306</v>
      </c>
      <c r="B184" s="4" t="s">
        <v>1297</v>
      </c>
    </row>
    <row r="185">
      <c r="A185" s="4" t="s">
        <v>308</v>
      </c>
      <c r="B185" s="4" t="s">
        <v>1298</v>
      </c>
    </row>
    <row r="186">
      <c r="A186" s="4" t="s">
        <v>310</v>
      </c>
      <c r="B186" s="4" t="s">
        <v>1299</v>
      </c>
    </row>
    <row r="187">
      <c r="A187" s="4" t="s">
        <v>312</v>
      </c>
      <c r="B187" s="4" t="s">
        <v>1300</v>
      </c>
    </row>
    <row r="188">
      <c r="A188" s="4" t="s">
        <v>1301</v>
      </c>
      <c r="B188" s="4" t="s">
        <v>1302</v>
      </c>
    </row>
    <row r="189">
      <c r="A189" s="4" t="s">
        <v>319</v>
      </c>
      <c r="B189" s="4" t="s">
        <v>1303</v>
      </c>
    </row>
    <row r="190">
      <c r="A190" s="4" t="s">
        <v>1304</v>
      </c>
      <c r="B190" s="4" t="s">
        <v>1303</v>
      </c>
    </row>
    <row r="191">
      <c r="A191" s="4" t="s">
        <v>321</v>
      </c>
      <c r="B191" s="4" t="s">
        <v>1305</v>
      </c>
    </row>
    <row r="192">
      <c r="A192" s="4" t="s">
        <v>323</v>
      </c>
      <c r="B192" s="4" t="s">
        <v>1306</v>
      </c>
    </row>
    <row r="193">
      <c r="A193" s="4" t="s">
        <v>926</v>
      </c>
      <c r="B193" s="4" t="s">
        <v>1307</v>
      </c>
    </row>
    <row r="194">
      <c r="A194" s="4" t="s">
        <v>928</v>
      </c>
      <c r="B194" s="4" t="s">
        <v>251</v>
      </c>
    </row>
    <row r="195">
      <c r="A195" s="4" t="s">
        <v>930</v>
      </c>
      <c r="B195" s="4" t="s">
        <v>1308</v>
      </c>
    </row>
    <row r="196">
      <c r="A196" s="4" t="s">
        <v>325</v>
      </c>
      <c r="B196" s="4" t="s">
        <v>1309</v>
      </c>
    </row>
    <row r="197">
      <c r="A197" s="4" t="s">
        <v>327</v>
      </c>
      <c r="B197" s="4" t="s">
        <v>1310</v>
      </c>
    </row>
    <row r="198">
      <c r="A198" s="4" t="s">
        <v>329</v>
      </c>
      <c r="B198" s="4" t="s">
        <v>1311</v>
      </c>
    </row>
    <row r="199">
      <c r="A199" s="4" t="s">
        <v>1312</v>
      </c>
      <c r="B199" s="4" t="s">
        <v>1259</v>
      </c>
    </row>
    <row r="200">
      <c r="A200" s="4" t="s">
        <v>932</v>
      </c>
      <c r="B200" s="4" t="s">
        <v>1313</v>
      </c>
    </row>
    <row r="201">
      <c r="A201" s="4" t="s">
        <v>332</v>
      </c>
      <c r="B201" s="4" t="s">
        <v>1180</v>
      </c>
    </row>
    <row r="202">
      <c r="A202" s="4" t="s">
        <v>336</v>
      </c>
      <c r="B202" s="4" t="s">
        <v>1191</v>
      </c>
    </row>
    <row r="203">
      <c r="A203" s="4" t="s">
        <v>338</v>
      </c>
      <c r="B203" s="4" t="s">
        <v>1286</v>
      </c>
    </row>
    <row r="204">
      <c r="A204" s="4" t="s">
        <v>340</v>
      </c>
      <c r="B204" s="4" t="s">
        <v>1177</v>
      </c>
    </row>
    <row r="205">
      <c r="A205" s="4" t="s">
        <v>342</v>
      </c>
      <c r="B205" s="4" t="s">
        <v>1314</v>
      </c>
    </row>
    <row r="206">
      <c r="A206" s="4" t="s">
        <v>344</v>
      </c>
      <c r="B206" s="4" t="s">
        <v>1315</v>
      </c>
    </row>
    <row r="207">
      <c r="A207" s="4" t="s">
        <v>346</v>
      </c>
      <c r="B207" s="4" t="s">
        <v>1316</v>
      </c>
    </row>
    <row r="208">
      <c r="A208" s="4" t="s">
        <v>934</v>
      </c>
      <c r="B208" s="4" t="s">
        <v>1317</v>
      </c>
    </row>
    <row r="209">
      <c r="A209" s="4" t="s">
        <v>348</v>
      </c>
      <c r="B209" s="4" t="s">
        <v>1292</v>
      </c>
    </row>
    <row r="210">
      <c r="A210" s="4" t="s">
        <v>350</v>
      </c>
      <c r="B210" s="4" t="s">
        <v>1292</v>
      </c>
    </row>
    <row r="211">
      <c r="A211" s="4" t="s">
        <v>936</v>
      </c>
      <c r="B211" s="4" t="s">
        <v>1166</v>
      </c>
    </row>
    <row r="212">
      <c r="A212" s="4" t="s">
        <v>351</v>
      </c>
      <c r="B212" s="4" t="s">
        <v>1166</v>
      </c>
    </row>
    <row r="213">
      <c r="A213" s="4" t="s">
        <v>353</v>
      </c>
      <c r="B213" s="4" t="s">
        <v>1318</v>
      </c>
    </row>
    <row r="214">
      <c r="A214" s="4" t="s">
        <v>355</v>
      </c>
      <c r="B214" s="4" t="s">
        <v>1319</v>
      </c>
    </row>
    <row r="215">
      <c r="A215" s="4" t="s">
        <v>357</v>
      </c>
      <c r="B215" s="4" t="s">
        <v>1166</v>
      </c>
    </row>
    <row r="216">
      <c r="A216" s="4" t="s">
        <v>359</v>
      </c>
      <c r="B216" s="4" t="s">
        <v>1320</v>
      </c>
    </row>
    <row r="217">
      <c r="A217" s="4" t="s">
        <v>361</v>
      </c>
      <c r="B217" s="4" t="s">
        <v>1321</v>
      </c>
    </row>
    <row r="218">
      <c r="A218" s="4" t="s">
        <v>363</v>
      </c>
      <c r="B218" s="4" t="s">
        <v>1193</v>
      </c>
    </row>
    <row r="219">
      <c r="A219" s="4" t="s">
        <v>938</v>
      </c>
      <c r="B219" s="4" t="s">
        <v>1322</v>
      </c>
    </row>
    <row r="220">
      <c r="A220" s="4" t="s">
        <v>941</v>
      </c>
      <c r="B220" s="4" t="s">
        <v>1322</v>
      </c>
    </row>
    <row r="221">
      <c r="A221" s="4" t="s">
        <v>943</v>
      </c>
      <c r="B221" s="4" t="s">
        <v>1323</v>
      </c>
    </row>
    <row r="222">
      <c r="A222" s="4" t="s">
        <v>365</v>
      </c>
      <c r="B222" s="4" t="s">
        <v>1324</v>
      </c>
    </row>
    <row r="223">
      <c r="A223" s="4" t="s">
        <v>367</v>
      </c>
      <c r="B223" s="4" t="s">
        <v>1267</v>
      </c>
    </row>
    <row r="224">
      <c r="A224" s="4" t="s">
        <v>369</v>
      </c>
      <c r="B224" s="4" t="s">
        <v>1325</v>
      </c>
    </row>
    <row r="225">
      <c r="A225" s="4" t="s">
        <v>947</v>
      </c>
      <c r="B225" s="4" t="s">
        <v>1326</v>
      </c>
    </row>
    <row r="226">
      <c r="A226" s="4" t="s">
        <v>371</v>
      </c>
      <c r="B226" s="4" t="s">
        <v>1327</v>
      </c>
    </row>
    <row r="227">
      <c r="A227" s="4" t="s">
        <v>949</v>
      </c>
      <c r="B227" s="4" t="s">
        <v>1328</v>
      </c>
    </row>
    <row r="228">
      <c r="A228" s="4" t="s">
        <v>373</v>
      </c>
      <c r="B228" s="4" t="s">
        <v>1329</v>
      </c>
    </row>
    <row r="229">
      <c r="A229" s="4" t="s">
        <v>951</v>
      </c>
      <c r="B229" s="4" t="s">
        <v>1330</v>
      </c>
    </row>
    <row r="230">
      <c r="A230" s="4" t="s">
        <v>375</v>
      </c>
      <c r="B230" s="4" t="s">
        <v>1331</v>
      </c>
    </row>
    <row r="231">
      <c r="A231" s="4" t="s">
        <v>953</v>
      </c>
      <c r="B231" s="4" t="s">
        <v>1332</v>
      </c>
    </row>
    <row r="232">
      <c r="A232" s="4" t="s">
        <v>377</v>
      </c>
      <c r="B232" s="4" t="s">
        <v>1333</v>
      </c>
    </row>
    <row r="233">
      <c r="A233" s="4" t="s">
        <v>379</v>
      </c>
      <c r="B233" s="4" t="s">
        <v>1334</v>
      </c>
    </row>
    <row r="234">
      <c r="A234" s="4" t="s">
        <v>955</v>
      </c>
      <c r="B234" s="4" t="s">
        <v>1335</v>
      </c>
    </row>
    <row r="235">
      <c r="A235" s="4" t="s">
        <v>381</v>
      </c>
      <c r="B235" s="4" t="s">
        <v>1336</v>
      </c>
    </row>
    <row r="236">
      <c r="A236" s="4" t="s">
        <v>383</v>
      </c>
      <c r="B236" s="4" t="s">
        <v>1337</v>
      </c>
    </row>
    <row r="237">
      <c r="A237" s="4" t="s">
        <v>385</v>
      </c>
      <c r="B237" s="4" t="s">
        <v>1338</v>
      </c>
    </row>
    <row r="238">
      <c r="A238" s="4" t="s">
        <v>957</v>
      </c>
      <c r="B238" s="4" t="s">
        <v>1339</v>
      </c>
    </row>
    <row r="239">
      <c r="A239" s="4" t="s">
        <v>960</v>
      </c>
      <c r="B239" s="4" t="s">
        <v>1340</v>
      </c>
    </row>
    <row r="240">
      <c r="A240" s="4" t="s">
        <v>387</v>
      </c>
      <c r="B240" s="4" t="s">
        <v>1341</v>
      </c>
    </row>
    <row r="241">
      <c r="A241" s="4" t="s">
        <v>962</v>
      </c>
      <c r="B241" s="4" t="s">
        <v>1342</v>
      </c>
    </row>
    <row r="242">
      <c r="A242" s="4" t="s">
        <v>389</v>
      </c>
      <c r="B242" s="4" t="s">
        <v>1177</v>
      </c>
    </row>
    <row r="243">
      <c r="A243" s="4" t="s">
        <v>1343</v>
      </c>
      <c r="B243" s="4" t="s">
        <v>191</v>
      </c>
    </row>
    <row r="244">
      <c r="A244" s="4" t="s">
        <v>391</v>
      </c>
      <c r="B244" s="4" t="s">
        <v>1177</v>
      </c>
    </row>
    <row r="245">
      <c r="A245" s="4" t="s">
        <v>393</v>
      </c>
      <c r="B245" s="4" t="s">
        <v>1344</v>
      </c>
    </row>
    <row r="246">
      <c r="A246" s="4" t="s">
        <v>964</v>
      </c>
      <c r="B246" s="4" t="s">
        <v>1345</v>
      </c>
    </row>
    <row r="247">
      <c r="A247" s="4" t="s">
        <v>966</v>
      </c>
      <c r="B247" s="4" t="s">
        <v>1346</v>
      </c>
    </row>
    <row r="248">
      <c r="A248" s="4" t="s">
        <v>395</v>
      </c>
      <c r="B248" s="4" t="s">
        <v>1347</v>
      </c>
    </row>
    <row r="249">
      <c r="A249" s="4" t="s">
        <v>397</v>
      </c>
      <c r="B249" s="4" t="s">
        <v>1348</v>
      </c>
    </row>
    <row r="250">
      <c r="A250" s="4" t="s">
        <v>970</v>
      </c>
      <c r="B250" s="4" t="s">
        <v>886</v>
      </c>
    </row>
    <row r="251">
      <c r="A251" s="4" t="s">
        <v>401</v>
      </c>
      <c r="B251" s="4" t="s">
        <v>1349</v>
      </c>
    </row>
    <row r="252">
      <c r="A252" s="4" t="s">
        <v>1350</v>
      </c>
      <c r="B252" s="4" t="s">
        <v>1349</v>
      </c>
    </row>
    <row r="253">
      <c r="A253" s="4" t="s">
        <v>403</v>
      </c>
      <c r="B253" s="4" t="s">
        <v>1170</v>
      </c>
    </row>
    <row r="254">
      <c r="A254" s="4" t="s">
        <v>405</v>
      </c>
      <c r="B254" s="4" t="s">
        <v>1351</v>
      </c>
    </row>
    <row r="255">
      <c r="A255" s="4" t="s">
        <v>407</v>
      </c>
      <c r="B255" s="4" t="s">
        <v>408</v>
      </c>
    </row>
    <row r="256">
      <c r="A256" s="4" t="s">
        <v>410</v>
      </c>
      <c r="B256" s="4" t="s">
        <v>1352</v>
      </c>
    </row>
    <row r="257">
      <c r="A257" s="4" t="s">
        <v>974</v>
      </c>
      <c r="B257" s="4" t="s">
        <v>1353</v>
      </c>
    </row>
    <row r="258">
      <c r="A258" s="4" t="s">
        <v>977</v>
      </c>
      <c r="B258" s="4" t="s">
        <v>1354</v>
      </c>
    </row>
    <row r="259">
      <c r="A259" s="4" t="s">
        <v>1355</v>
      </c>
      <c r="B259" s="4" t="s">
        <v>1201</v>
      </c>
    </row>
    <row r="260">
      <c r="A260" s="4" t="s">
        <v>412</v>
      </c>
      <c r="B260" s="4" t="s">
        <v>1356</v>
      </c>
    </row>
    <row r="261">
      <c r="A261" s="4" t="s">
        <v>414</v>
      </c>
      <c r="B261" s="4" t="s">
        <v>1357</v>
      </c>
    </row>
    <row r="262">
      <c r="A262" s="4" t="s">
        <v>979</v>
      </c>
      <c r="B262" s="4" t="s">
        <v>1357</v>
      </c>
    </row>
    <row r="263">
      <c r="A263" s="4" t="s">
        <v>1358</v>
      </c>
      <c r="B263" s="4" t="s">
        <v>1359</v>
      </c>
    </row>
    <row r="264">
      <c r="A264" s="4" t="s">
        <v>416</v>
      </c>
      <c r="B264" s="4" t="s">
        <v>1245</v>
      </c>
    </row>
    <row r="265">
      <c r="A265" s="4" t="s">
        <v>983</v>
      </c>
      <c r="B265" s="4" t="s">
        <v>1308</v>
      </c>
    </row>
    <row r="266">
      <c r="A266" s="4" t="s">
        <v>418</v>
      </c>
      <c r="B266" s="4" t="s">
        <v>1360</v>
      </c>
    </row>
    <row r="267">
      <c r="A267" s="4" t="s">
        <v>985</v>
      </c>
      <c r="B267" s="4" t="s">
        <v>986</v>
      </c>
    </row>
    <row r="268">
      <c r="A268" s="4" t="s">
        <v>428</v>
      </c>
      <c r="B268" s="4" t="s">
        <v>1361</v>
      </c>
    </row>
    <row r="269">
      <c r="A269" s="4" t="s">
        <v>430</v>
      </c>
      <c r="B269" s="4" t="s">
        <v>1362</v>
      </c>
    </row>
    <row r="270">
      <c r="A270" s="4" t="s">
        <v>988</v>
      </c>
      <c r="B270" s="4" t="s">
        <v>1363</v>
      </c>
    </row>
    <row r="271">
      <c r="A271" s="4" t="s">
        <v>991</v>
      </c>
      <c r="B271" s="4" t="s">
        <v>1364</v>
      </c>
    </row>
    <row r="272">
      <c r="A272" s="4" t="s">
        <v>993</v>
      </c>
      <c r="B272" s="4" t="s">
        <v>1365</v>
      </c>
    </row>
    <row r="273">
      <c r="A273" s="4" t="s">
        <v>435</v>
      </c>
      <c r="B273" s="4" t="s">
        <v>1166</v>
      </c>
    </row>
    <row r="274">
      <c r="A274" s="4" t="s">
        <v>437</v>
      </c>
      <c r="B274" s="4" t="s">
        <v>1366</v>
      </c>
    </row>
    <row r="275">
      <c r="A275" s="4" t="s">
        <v>440</v>
      </c>
      <c r="B275" s="4" t="s">
        <v>1367</v>
      </c>
    </row>
    <row r="276">
      <c r="A276" s="4" t="s">
        <v>444</v>
      </c>
      <c r="B276" s="4" t="s">
        <v>1368</v>
      </c>
    </row>
    <row r="277">
      <c r="A277" s="4" t="s">
        <v>446</v>
      </c>
      <c r="B277" s="4" t="s">
        <v>1369</v>
      </c>
    </row>
    <row r="278">
      <c r="A278" s="4" t="s">
        <v>448</v>
      </c>
      <c r="B278" s="4" t="s">
        <v>1286</v>
      </c>
    </row>
    <row r="279">
      <c r="A279" s="4" t="s">
        <v>450</v>
      </c>
      <c r="B279" s="4" t="s">
        <v>1370</v>
      </c>
    </row>
    <row r="280">
      <c r="A280" s="4" t="s">
        <v>452</v>
      </c>
      <c r="B280" s="4" t="s">
        <v>1371</v>
      </c>
    </row>
    <row r="281">
      <c r="A281" s="4" t="s">
        <v>454</v>
      </c>
      <c r="B281" s="4" t="s">
        <v>1372</v>
      </c>
    </row>
    <row r="282">
      <c r="A282" s="4" t="s">
        <v>456</v>
      </c>
      <c r="B282" s="4" t="s">
        <v>1286</v>
      </c>
    </row>
    <row r="283">
      <c r="A283" s="4" t="s">
        <v>458</v>
      </c>
      <c r="B283" s="4" t="s">
        <v>1373</v>
      </c>
    </row>
    <row r="284">
      <c r="A284" s="4" t="s">
        <v>462</v>
      </c>
      <c r="B284" s="4" t="s">
        <v>1267</v>
      </c>
    </row>
    <row r="285">
      <c r="A285" s="4" t="s">
        <v>995</v>
      </c>
      <c r="B285" s="4" t="s">
        <v>1374</v>
      </c>
    </row>
    <row r="286">
      <c r="A286" s="4" t="s">
        <v>997</v>
      </c>
      <c r="B286" s="4" t="s">
        <v>1375</v>
      </c>
    </row>
    <row r="287">
      <c r="A287" s="4" t="s">
        <v>464</v>
      </c>
      <c r="B287" s="4" t="s">
        <v>1376</v>
      </c>
    </row>
    <row r="288">
      <c r="A288" s="4" t="s">
        <v>468</v>
      </c>
      <c r="B288" s="4" t="s">
        <v>1191</v>
      </c>
    </row>
    <row r="289">
      <c r="A289" s="4" t="s">
        <v>470</v>
      </c>
      <c r="B289" s="4" t="s">
        <v>1264</v>
      </c>
    </row>
    <row r="290">
      <c r="A290" s="4" t="s">
        <v>999</v>
      </c>
      <c r="B290" s="4" t="s">
        <v>1377</v>
      </c>
    </row>
    <row r="291">
      <c r="A291" s="4" t="s">
        <v>1002</v>
      </c>
      <c r="B291" s="4" t="s">
        <v>1378</v>
      </c>
    </row>
    <row r="292">
      <c r="A292" s="4" t="s">
        <v>472</v>
      </c>
      <c r="B292" s="4" t="s">
        <v>1164</v>
      </c>
    </row>
    <row r="293">
      <c r="A293" s="4" t="s">
        <v>474</v>
      </c>
      <c r="B293" s="4" t="s">
        <v>1379</v>
      </c>
    </row>
    <row r="294">
      <c r="A294" s="4" t="s">
        <v>476</v>
      </c>
      <c r="B294" s="4" t="s">
        <v>1380</v>
      </c>
    </row>
    <row r="295">
      <c r="A295" s="4" t="s">
        <v>478</v>
      </c>
      <c r="B295" s="4" t="s">
        <v>1381</v>
      </c>
    </row>
    <row r="296">
      <c r="A296" s="4" t="s">
        <v>480</v>
      </c>
      <c r="B296" s="4" t="s">
        <v>1382</v>
      </c>
    </row>
    <row r="297">
      <c r="A297" s="4" t="s">
        <v>1004</v>
      </c>
      <c r="B297" s="4" t="s">
        <v>1221</v>
      </c>
    </row>
    <row r="298">
      <c r="A298" s="4" t="s">
        <v>1006</v>
      </c>
      <c r="B298" s="4" t="s">
        <v>1383</v>
      </c>
    </row>
    <row r="299">
      <c r="A299" s="4" t="s">
        <v>1009</v>
      </c>
      <c r="B299" s="4" t="s">
        <v>191</v>
      </c>
    </row>
    <row r="300">
      <c r="A300" s="4" t="s">
        <v>484</v>
      </c>
      <c r="B300" s="4" t="s">
        <v>1384</v>
      </c>
    </row>
    <row r="301">
      <c r="A301" s="4" t="s">
        <v>1011</v>
      </c>
      <c r="B301" s="4" t="s">
        <v>1385</v>
      </c>
    </row>
    <row r="302">
      <c r="A302" s="4" t="s">
        <v>486</v>
      </c>
      <c r="B302" s="4" t="s">
        <v>1386</v>
      </c>
    </row>
    <row r="303">
      <c r="A303" s="4" t="s">
        <v>1013</v>
      </c>
      <c r="B303" s="4" t="s">
        <v>1221</v>
      </c>
    </row>
    <row r="304">
      <c r="A304" s="4" t="s">
        <v>488</v>
      </c>
      <c r="B304" s="4" t="s">
        <v>1233</v>
      </c>
    </row>
    <row r="305">
      <c r="A305" s="4" t="s">
        <v>490</v>
      </c>
      <c r="B305" s="4" t="s">
        <v>1387</v>
      </c>
    </row>
    <row r="306">
      <c r="A306" s="4" t="s">
        <v>492</v>
      </c>
      <c r="B306" s="4" t="s">
        <v>1177</v>
      </c>
    </row>
    <row r="307">
      <c r="A307" s="4" t="s">
        <v>494</v>
      </c>
      <c r="B307" s="4" t="s">
        <v>1388</v>
      </c>
    </row>
    <row r="308">
      <c r="A308" s="4" t="s">
        <v>497</v>
      </c>
      <c r="B308" s="4" t="s">
        <v>1389</v>
      </c>
    </row>
    <row r="309">
      <c r="A309" s="4" t="s">
        <v>1015</v>
      </c>
      <c r="B309" s="4" t="s">
        <v>1390</v>
      </c>
    </row>
    <row r="310">
      <c r="A310" s="4" t="s">
        <v>1017</v>
      </c>
      <c r="B310" s="4" t="s">
        <v>1391</v>
      </c>
    </row>
    <row r="311">
      <c r="A311" s="4" t="s">
        <v>1020</v>
      </c>
      <c r="B311" s="4" t="s">
        <v>1392</v>
      </c>
    </row>
    <row r="312">
      <c r="A312" s="4" t="s">
        <v>1022</v>
      </c>
      <c r="B312" s="4" t="s">
        <v>1393</v>
      </c>
    </row>
    <row r="313">
      <c r="A313" s="4" t="s">
        <v>1024</v>
      </c>
      <c r="B313" s="4" t="s">
        <v>1394</v>
      </c>
    </row>
    <row r="314">
      <c r="A314" s="4" t="s">
        <v>499</v>
      </c>
      <c r="B314" s="4" t="s">
        <v>1395</v>
      </c>
    </row>
    <row r="315">
      <c r="A315" s="4" t="s">
        <v>501</v>
      </c>
      <c r="B315" s="4" t="s">
        <v>1396</v>
      </c>
    </row>
    <row r="316">
      <c r="A316" s="4" t="s">
        <v>503</v>
      </c>
      <c r="B316" s="4" t="s">
        <v>1397</v>
      </c>
    </row>
    <row r="317">
      <c r="A317" s="4" t="s">
        <v>505</v>
      </c>
      <c r="B317" s="4" t="s">
        <v>1398</v>
      </c>
    </row>
    <row r="318">
      <c r="A318" s="4" t="s">
        <v>1026</v>
      </c>
      <c r="B318" s="4" t="s">
        <v>1354</v>
      </c>
    </row>
    <row r="319">
      <c r="A319" s="4" t="s">
        <v>507</v>
      </c>
      <c r="B319" s="4" t="s">
        <v>1399</v>
      </c>
    </row>
    <row r="320">
      <c r="A320" s="4" t="s">
        <v>509</v>
      </c>
      <c r="B320" s="4" t="s">
        <v>1400</v>
      </c>
    </row>
    <row r="321">
      <c r="A321" s="4" t="s">
        <v>1031</v>
      </c>
      <c r="B321" s="4" t="s">
        <v>1401</v>
      </c>
    </row>
    <row r="322">
      <c r="A322" s="4" t="s">
        <v>1033</v>
      </c>
      <c r="B322" s="4" t="s">
        <v>1402</v>
      </c>
    </row>
    <row r="323">
      <c r="A323" s="4" t="s">
        <v>1403</v>
      </c>
      <c r="B323" s="4" t="s">
        <v>1402</v>
      </c>
    </row>
    <row r="324">
      <c r="A324" s="4" t="s">
        <v>1035</v>
      </c>
      <c r="B324" s="4" t="s">
        <v>1371</v>
      </c>
    </row>
    <row r="325">
      <c r="A325" s="4" t="s">
        <v>511</v>
      </c>
      <c r="B325" s="4" t="s">
        <v>1404</v>
      </c>
    </row>
    <row r="326">
      <c r="A326" s="4" t="s">
        <v>513</v>
      </c>
      <c r="B326" s="4" t="s">
        <v>1405</v>
      </c>
    </row>
    <row r="327">
      <c r="A327" s="4" t="s">
        <v>1037</v>
      </c>
      <c r="B327" s="4" t="s">
        <v>1406</v>
      </c>
    </row>
    <row r="328">
      <c r="A328" s="4" t="s">
        <v>1040</v>
      </c>
      <c r="B328" s="4" t="s">
        <v>1377</v>
      </c>
    </row>
    <row r="329">
      <c r="A329" s="4" t="s">
        <v>515</v>
      </c>
      <c r="B329" s="4" t="s">
        <v>1407</v>
      </c>
    </row>
    <row r="330">
      <c r="A330" s="4" t="s">
        <v>519</v>
      </c>
      <c r="B330" s="4" t="s">
        <v>1408</v>
      </c>
    </row>
    <row r="331">
      <c r="A331" s="4" t="s">
        <v>521</v>
      </c>
      <c r="B331" s="4" t="s">
        <v>522</v>
      </c>
    </row>
    <row r="332">
      <c r="A332" s="4" t="s">
        <v>524</v>
      </c>
      <c r="B332" s="4" t="s">
        <v>1166</v>
      </c>
    </row>
    <row r="333">
      <c r="A333" s="4" t="s">
        <v>1042</v>
      </c>
      <c r="B333" s="4" t="s">
        <v>1409</v>
      </c>
    </row>
    <row r="334">
      <c r="A334" s="4" t="s">
        <v>1044</v>
      </c>
      <c r="B334" s="4" t="s">
        <v>1410</v>
      </c>
    </row>
    <row r="335">
      <c r="A335" s="4" t="s">
        <v>1046</v>
      </c>
      <c r="B335" s="4" t="s">
        <v>1411</v>
      </c>
    </row>
    <row r="336">
      <c r="A336" s="4" t="s">
        <v>528</v>
      </c>
      <c r="B336" s="4" t="s">
        <v>1411</v>
      </c>
    </row>
    <row r="337">
      <c r="A337" s="4" t="s">
        <v>1048</v>
      </c>
      <c r="B337" s="4" t="s">
        <v>1412</v>
      </c>
    </row>
    <row r="338">
      <c r="A338" s="4" t="s">
        <v>1413</v>
      </c>
      <c r="B338" s="4" t="s">
        <v>1414</v>
      </c>
    </row>
    <row r="339">
      <c r="A339" s="4" t="s">
        <v>530</v>
      </c>
      <c r="B339" s="4" t="s">
        <v>1415</v>
      </c>
    </row>
    <row r="340">
      <c r="A340" s="4" t="s">
        <v>1051</v>
      </c>
      <c r="B340" s="4" t="s">
        <v>1267</v>
      </c>
    </row>
    <row r="341">
      <c r="A341" s="4" t="s">
        <v>1053</v>
      </c>
      <c r="B341" s="4" t="s">
        <v>1416</v>
      </c>
    </row>
    <row r="342">
      <c r="A342" s="4" t="s">
        <v>1055</v>
      </c>
      <c r="B342" s="4" t="s">
        <v>1417</v>
      </c>
    </row>
    <row r="343">
      <c r="A343" s="4" t="s">
        <v>534</v>
      </c>
      <c r="B343" s="4" t="s">
        <v>1418</v>
      </c>
    </row>
    <row r="344">
      <c r="A344" s="4" t="s">
        <v>536</v>
      </c>
      <c r="B344" s="4" t="s">
        <v>1419</v>
      </c>
    </row>
    <row r="345">
      <c r="A345" s="4" t="s">
        <v>1420</v>
      </c>
      <c r="B345" s="4" t="s">
        <v>1421</v>
      </c>
    </row>
    <row r="346">
      <c r="A346" s="4" t="s">
        <v>1422</v>
      </c>
      <c r="B346" s="4" t="s">
        <v>1423</v>
      </c>
    </row>
    <row r="347">
      <c r="A347" s="4" t="s">
        <v>538</v>
      </c>
      <c r="B347" s="4" t="s">
        <v>1424</v>
      </c>
    </row>
    <row r="348">
      <c r="A348" s="4" t="s">
        <v>540</v>
      </c>
      <c r="B348" s="4" t="s">
        <v>1425</v>
      </c>
    </row>
    <row r="349">
      <c r="A349" s="4" t="s">
        <v>542</v>
      </c>
      <c r="B349" s="4" t="s">
        <v>1426</v>
      </c>
    </row>
    <row r="350">
      <c r="A350" s="4" t="s">
        <v>546</v>
      </c>
      <c r="B350" s="4" t="s">
        <v>251</v>
      </c>
    </row>
    <row r="351">
      <c r="A351" s="4" t="s">
        <v>1427</v>
      </c>
      <c r="B351" s="4" t="s">
        <v>1311</v>
      </c>
    </row>
    <row r="352">
      <c r="A352" s="4" t="s">
        <v>1428</v>
      </c>
      <c r="B352" s="4" t="s">
        <v>1282</v>
      </c>
    </row>
    <row r="353">
      <c r="A353" s="4" t="s">
        <v>548</v>
      </c>
      <c r="B353" s="4" t="s">
        <v>1429</v>
      </c>
    </row>
    <row r="354">
      <c r="A354" s="4" t="s">
        <v>550</v>
      </c>
      <c r="B354" s="4" t="s">
        <v>1430</v>
      </c>
    </row>
    <row r="355">
      <c r="A355" s="4" t="s">
        <v>1057</v>
      </c>
      <c r="B355" s="4" t="s">
        <v>1431</v>
      </c>
    </row>
    <row r="356">
      <c r="A356" s="4" t="s">
        <v>552</v>
      </c>
      <c r="B356" s="4" t="s">
        <v>1432</v>
      </c>
    </row>
    <row r="357">
      <c r="A357" s="4" t="s">
        <v>554</v>
      </c>
      <c r="B357" s="4" t="s">
        <v>1245</v>
      </c>
    </row>
    <row r="358">
      <c r="A358" s="4" t="s">
        <v>556</v>
      </c>
      <c r="B358" s="4" t="s">
        <v>1433</v>
      </c>
    </row>
    <row r="359">
      <c r="A359" s="4" t="s">
        <v>1059</v>
      </c>
      <c r="B359" s="4" t="s">
        <v>251</v>
      </c>
    </row>
    <row r="360">
      <c r="A360" s="4" t="s">
        <v>558</v>
      </c>
      <c r="B360" s="4" t="s">
        <v>1434</v>
      </c>
    </row>
    <row r="361">
      <c r="A361" s="4" t="s">
        <v>1063</v>
      </c>
      <c r="B361" s="4" t="s">
        <v>1435</v>
      </c>
    </row>
    <row r="362">
      <c r="A362" s="4" t="s">
        <v>1436</v>
      </c>
      <c r="B362" s="4" t="s">
        <v>786</v>
      </c>
    </row>
    <row r="363">
      <c r="A363" s="4" t="s">
        <v>562</v>
      </c>
      <c r="B363" s="4" t="s">
        <v>1437</v>
      </c>
    </row>
    <row r="364">
      <c r="A364" s="4" t="s">
        <v>564</v>
      </c>
      <c r="B364" s="4" t="s">
        <v>1438</v>
      </c>
    </row>
    <row r="365">
      <c r="A365" s="4" t="s">
        <v>566</v>
      </c>
      <c r="B365" s="4" t="s">
        <v>1439</v>
      </c>
    </row>
    <row r="366">
      <c r="A366" s="4" t="s">
        <v>568</v>
      </c>
      <c r="B366" s="4" t="s">
        <v>569</v>
      </c>
    </row>
    <row r="367">
      <c r="A367" s="4" t="s">
        <v>571</v>
      </c>
      <c r="B367" s="4" t="s">
        <v>1440</v>
      </c>
    </row>
    <row r="368">
      <c r="A368" s="4" t="s">
        <v>573</v>
      </c>
      <c r="B368" s="4" t="s">
        <v>1352</v>
      </c>
    </row>
    <row r="369">
      <c r="A369" s="4" t="s">
        <v>575</v>
      </c>
      <c r="B369" s="4" t="s">
        <v>1352</v>
      </c>
    </row>
    <row r="370">
      <c r="A370" s="4" t="s">
        <v>1065</v>
      </c>
      <c r="B370" s="4" t="s">
        <v>1441</v>
      </c>
    </row>
    <row r="371">
      <c r="A371" s="4" t="s">
        <v>1067</v>
      </c>
      <c r="B371" s="4" t="s">
        <v>191</v>
      </c>
    </row>
    <row r="372">
      <c r="A372" s="4" t="s">
        <v>577</v>
      </c>
      <c r="B372" s="4" t="s">
        <v>1254</v>
      </c>
    </row>
    <row r="373">
      <c r="A373" s="4" t="s">
        <v>1069</v>
      </c>
      <c r="B373" s="4" t="s">
        <v>1070</v>
      </c>
    </row>
    <row r="374">
      <c r="A374" s="4" t="s">
        <v>579</v>
      </c>
      <c r="B374" s="4" t="s">
        <v>1442</v>
      </c>
    </row>
    <row r="375">
      <c r="A375" s="4" t="s">
        <v>1072</v>
      </c>
      <c r="B375" s="4" t="s">
        <v>1443</v>
      </c>
    </row>
    <row r="376">
      <c r="A376" s="4" t="s">
        <v>581</v>
      </c>
      <c r="B376" s="4" t="s">
        <v>1444</v>
      </c>
    </row>
    <row r="377">
      <c r="A377" s="4" t="s">
        <v>1074</v>
      </c>
      <c r="B377" s="4" t="s">
        <v>1207</v>
      </c>
    </row>
    <row r="378">
      <c r="A378" s="4" t="s">
        <v>583</v>
      </c>
      <c r="B378" s="4" t="s">
        <v>1445</v>
      </c>
    </row>
    <row r="379">
      <c r="A379" s="4" t="s">
        <v>1446</v>
      </c>
      <c r="B379" s="4" t="s">
        <v>251</v>
      </c>
    </row>
    <row r="380">
      <c r="A380" s="4" t="s">
        <v>1447</v>
      </c>
      <c r="B380" s="4" t="s">
        <v>1201</v>
      </c>
    </row>
    <row r="381">
      <c r="A381" s="4" t="s">
        <v>585</v>
      </c>
      <c r="B381" s="4" t="s">
        <v>1448</v>
      </c>
    </row>
    <row r="382">
      <c r="A382" s="4" t="s">
        <v>1076</v>
      </c>
      <c r="B382" s="4" t="s">
        <v>1449</v>
      </c>
    </row>
    <row r="383">
      <c r="A383" s="4" t="s">
        <v>587</v>
      </c>
      <c r="B383" s="4" t="s">
        <v>1450</v>
      </c>
    </row>
    <row r="384">
      <c r="A384" s="4" t="s">
        <v>1451</v>
      </c>
      <c r="B384" s="4" t="s">
        <v>1452</v>
      </c>
    </row>
    <row r="385">
      <c r="A385" s="4" t="s">
        <v>591</v>
      </c>
      <c r="B385" s="4" t="s">
        <v>1191</v>
      </c>
    </row>
    <row r="386">
      <c r="A386" s="4" t="s">
        <v>593</v>
      </c>
      <c r="B386" s="4" t="s">
        <v>1453</v>
      </c>
    </row>
    <row r="387">
      <c r="A387" s="4" t="s">
        <v>595</v>
      </c>
      <c r="B387" s="4" t="s">
        <v>251</v>
      </c>
    </row>
    <row r="388">
      <c r="A388" s="4" t="s">
        <v>597</v>
      </c>
      <c r="B388" s="4" t="s">
        <v>1454</v>
      </c>
    </row>
    <row r="389">
      <c r="A389" s="4" t="s">
        <v>601</v>
      </c>
      <c r="B389" s="4" t="s">
        <v>1455</v>
      </c>
    </row>
    <row r="390">
      <c r="A390" s="4" t="s">
        <v>603</v>
      </c>
      <c r="B390" s="4" t="s">
        <v>1456</v>
      </c>
    </row>
    <row r="391">
      <c r="A391" s="4" t="s">
        <v>607</v>
      </c>
      <c r="B391" s="4" t="s">
        <v>1457</v>
      </c>
    </row>
    <row r="392">
      <c r="A392" s="4" t="s">
        <v>609</v>
      </c>
      <c r="B392" s="4" t="s">
        <v>1457</v>
      </c>
    </row>
    <row r="393">
      <c r="A393" s="4" t="s">
        <v>611</v>
      </c>
      <c r="B393" s="4" t="s">
        <v>1458</v>
      </c>
    </row>
    <row r="394">
      <c r="A394" s="4" t="s">
        <v>1078</v>
      </c>
      <c r="B394" s="4" t="s">
        <v>1459</v>
      </c>
    </row>
    <row r="395">
      <c r="A395" s="4" t="s">
        <v>1080</v>
      </c>
      <c r="B395" s="4" t="s">
        <v>886</v>
      </c>
    </row>
    <row r="396">
      <c r="A396" s="4" t="s">
        <v>613</v>
      </c>
      <c r="B396" s="4" t="s">
        <v>1460</v>
      </c>
    </row>
    <row r="397">
      <c r="A397" s="4" t="s">
        <v>615</v>
      </c>
      <c r="B397" s="4" t="s">
        <v>1461</v>
      </c>
    </row>
    <row r="398">
      <c r="A398" s="4" t="s">
        <v>1082</v>
      </c>
      <c r="B398" s="4" t="s">
        <v>1175</v>
      </c>
    </row>
    <row r="399">
      <c r="A399" s="4" t="s">
        <v>617</v>
      </c>
      <c r="B399" s="4" t="s">
        <v>1462</v>
      </c>
    </row>
    <row r="400">
      <c r="A400" s="4" t="s">
        <v>619</v>
      </c>
      <c r="B400" s="4" t="s">
        <v>1463</v>
      </c>
    </row>
    <row r="401">
      <c r="A401" s="4" t="s">
        <v>621</v>
      </c>
      <c r="B401" s="4" t="s">
        <v>1464</v>
      </c>
    </row>
    <row r="402">
      <c r="A402" s="4" t="s">
        <v>623</v>
      </c>
      <c r="B402" s="4" t="s">
        <v>1177</v>
      </c>
    </row>
    <row r="403">
      <c r="A403" s="4" t="s">
        <v>625</v>
      </c>
      <c r="B403" s="4" t="s">
        <v>626</v>
      </c>
    </row>
    <row r="404">
      <c r="A404" s="4" t="s">
        <v>1086</v>
      </c>
      <c r="B404" s="4" t="s">
        <v>1449</v>
      </c>
    </row>
    <row r="405">
      <c r="A405" s="4" t="s">
        <v>1088</v>
      </c>
      <c r="B405" s="4" t="s">
        <v>1449</v>
      </c>
    </row>
    <row r="406">
      <c r="A406" s="4" t="s">
        <v>628</v>
      </c>
      <c r="B406" s="4" t="s">
        <v>1465</v>
      </c>
    </row>
    <row r="407">
      <c r="A407" s="4" t="s">
        <v>630</v>
      </c>
      <c r="B407" s="4" t="s">
        <v>1331</v>
      </c>
    </row>
    <row r="408">
      <c r="A408" s="4" t="s">
        <v>1466</v>
      </c>
      <c r="B408" s="4" t="s">
        <v>1388</v>
      </c>
    </row>
    <row r="409">
      <c r="A409" s="4" t="s">
        <v>632</v>
      </c>
      <c r="B409" s="4" t="s">
        <v>1467</v>
      </c>
    </row>
    <row r="410">
      <c r="A410" s="4" t="s">
        <v>1089</v>
      </c>
      <c r="B410" s="4" t="s">
        <v>1468</v>
      </c>
    </row>
    <row r="411">
      <c r="A411" s="4" t="s">
        <v>1469</v>
      </c>
      <c r="B411" s="4" t="s">
        <v>251</v>
      </c>
    </row>
    <row r="412">
      <c r="A412" s="4" t="s">
        <v>634</v>
      </c>
      <c r="B412" s="4" t="s">
        <v>1267</v>
      </c>
    </row>
    <row r="413">
      <c r="A413" s="4" t="s">
        <v>636</v>
      </c>
      <c r="B413" s="4" t="s">
        <v>1470</v>
      </c>
    </row>
    <row r="414">
      <c r="A414" s="4" t="s">
        <v>1091</v>
      </c>
      <c r="B414" s="4" t="s">
        <v>1471</v>
      </c>
    </row>
    <row r="415">
      <c r="A415" s="4" t="s">
        <v>638</v>
      </c>
      <c r="B415" s="4" t="s">
        <v>1472</v>
      </c>
    </row>
    <row r="416">
      <c r="A416" s="4" t="s">
        <v>640</v>
      </c>
      <c r="B416" s="4" t="s">
        <v>1473</v>
      </c>
    </row>
    <row r="417">
      <c r="A417" s="4" t="s">
        <v>642</v>
      </c>
      <c r="B417" s="4" t="s">
        <v>1474</v>
      </c>
    </row>
    <row r="418">
      <c r="A418" s="4" t="s">
        <v>644</v>
      </c>
      <c r="B418" s="4" t="s">
        <v>1191</v>
      </c>
    </row>
    <row r="419">
      <c r="A419" s="4" t="s">
        <v>1475</v>
      </c>
      <c r="B419" s="4" t="s">
        <v>251</v>
      </c>
    </row>
    <row r="420">
      <c r="A420" s="4" t="s">
        <v>1476</v>
      </c>
      <c r="B420" s="4" t="s">
        <v>1282</v>
      </c>
    </row>
    <row r="421">
      <c r="A421" s="4" t="s">
        <v>654</v>
      </c>
      <c r="B421" s="4" t="s">
        <v>1421</v>
      </c>
    </row>
    <row r="422">
      <c r="A422" s="4" t="s">
        <v>1095</v>
      </c>
      <c r="B422" s="4" t="s">
        <v>1452</v>
      </c>
    </row>
    <row r="423">
      <c r="A423" s="4" t="s">
        <v>656</v>
      </c>
      <c r="B423" s="4" t="s">
        <v>1477</v>
      </c>
    </row>
    <row r="424">
      <c r="A424" s="4" t="s">
        <v>658</v>
      </c>
      <c r="B424" s="4" t="s">
        <v>1478</v>
      </c>
    </row>
    <row r="425">
      <c r="A425" s="4" t="s">
        <v>660</v>
      </c>
      <c r="B425" s="4" t="s">
        <v>1479</v>
      </c>
    </row>
    <row r="426">
      <c r="A426" s="4" t="s">
        <v>662</v>
      </c>
      <c r="B426" s="4" t="s">
        <v>1480</v>
      </c>
    </row>
    <row r="427">
      <c r="A427" s="4" t="s">
        <v>664</v>
      </c>
      <c r="B427" s="4" t="s">
        <v>1481</v>
      </c>
    </row>
    <row r="428">
      <c r="A428" s="4" t="s">
        <v>667</v>
      </c>
      <c r="B428" s="4" t="s">
        <v>1267</v>
      </c>
    </row>
    <row r="429">
      <c r="A429" s="4" t="s">
        <v>1099</v>
      </c>
      <c r="B429" s="4" t="s">
        <v>1482</v>
      </c>
    </row>
    <row r="430">
      <c r="A430" s="4" t="s">
        <v>1102</v>
      </c>
      <c r="B430" s="4" t="s">
        <v>1103</v>
      </c>
    </row>
    <row r="431">
      <c r="A431" s="4" t="s">
        <v>1105</v>
      </c>
      <c r="B431" s="4" t="s">
        <v>1483</v>
      </c>
    </row>
    <row r="432">
      <c r="A432" s="4" t="s">
        <v>669</v>
      </c>
      <c r="B432" s="4" t="s">
        <v>1484</v>
      </c>
    </row>
    <row r="433">
      <c r="A433" s="4" t="s">
        <v>1485</v>
      </c>
      <c r="B433" s="4" t="s">
        <v>251</v>
      </c>
    </row>
    <row r="434">
      <c r="A434" s="4" t="s">
        <v>671</v>
      </c>
      <c r="B434" s="4" t="s">
        <v>1486</v>
      </c>
    </row>
    <row r="435">
      <c r="A435" s="4" t="s">
        <v>673</v>
      </c>
      <c r="B435" s="4" t="s">
        <v>1487</v>
      </c>
    </row>
    <row r="436">
      <c r="A436" s="4" t="s">
        <v>1107</v>
      </c>
      <c r="B436" s="4" t="s">
        <v>1207</v>
      </c>
    </row>
    <row r="437">
      <c r="A437" s="4" t="s">
        <v>675</v>
      </c>
      <c r="B437" s="4" t="s">
        <v>1488</v>
      </c>
    </row>
    <row r="438">
      <c r="A438" s="4" t="s">
        <v>1109</v>
      </c>
      <c r="B438" s="4" t="s">
        <v>1221</v>
      </c>
    </row>
    <row r="439">
      <c r="A439" s="4" t="s">
        <v>677</v>
      </c>
      <c r="B439" s="4" t="s">
        <v>1489</v>
      </c>
    </row>
    <row r="440">
      <c r="A440" s="4" t="s">
        <v>679</v>
      </c>
      <c r="B440" s="4" t="s">
        <v>1490</v>
      </c>
    </row>
    <row r="441">
      <c r="A441" s="4" t="s">
        <v>681</v>
      </c>
      <c r="B441" s="4" t="s">
        <v>191</v>
      </c>
    </row>
    <row r="442">
      <c r="A442" s="4" t="s">
        <v>1111</v>
      </c>
      <c r="B442" s="4" t="s">
        <v>1491</v>
      </c>
    </row>
    <row r="443">
      <c r="A443" s="4" t="s">
        <v>1113</v>
      </c>
      <c r="B443" s="4" t="s">
        <v>1492</v>
      </c>
    </row>
    <row r="444">
      <c r="A444" s="4" t="s">
        <v>683</v>
      </c>
      <c r="B444" s="4" t="s">
        <v>1177</v>
      </c>
    </row>
    <row r="445">
      <c r="A445" s="4" t="s">
        <v>685</v>
      </c>
      <c r="B445" s="4" t="s">
        <v>1493</v>
      </c>
    </row>
    <row r="446">
      <c r="A446" s="4" t="s">
        <v>687</v>
      </c>
      <c r="B446" s="4" t="s">
        <v>1493</v>
      </c>
    </row>
    <row r="447">
      <c r="A447" s="4" t="s">
        <v>688</v>
      </c>
      <c r="B447" s="4" t="s">
        <v>1172</v>
      </c>
    </row>
    <row r="448">
      <c r="A448" s="4" t="s">
        <v>1494</v>
      </c>
      <c r="B448" s="4" t="s">
        <v>1495</v>
      </c>
    </row>
    <row r="449">
      <c r="A449" s="4" t="s">
        <v>690</v>
      </c>
      <c r="B449" s="4" t="s">
        <v>1496</v>
      </c>
    </row>
    <row r="450">
      <c r="A450" s="4" t="s">
        <v>693</v>
      </c>
      <c r="B450" s="4" t="s">
        <v>1497</v>
      </c>
    </row>
    <row r="451">
      <c r="A451" s="4" t="s">
        <v>1115</v>
      </c>
      <c r="B451" s="4" t="s">
        <v>1498</v>
      </c>
    </row>
    <row r="452">
      <c r="A452" s="4" t="s">
        <v>696</v>
      </c>
      <c r="B452" s="4" t="s">
        <v>1499</v>
      </c>
    </row>
    <row r="453">
      <c r="A453" s="4" t="s">
        <v>1117</v>
      </c>
      <c r="B453" s="4" t="s">
        <v>1500</v>
      </c>
    </row>
    <row r="454">
      <c r="A454" s="4" t="s">
        <v>1119</v>
      </c>
      <c r="B454" s="4" t="s">
        <v>1501</v>
      </c>
    </row>
    <row r="455">
      <c r="A455" s="4" t="s">
        <v>698</v>
      </c>
      <c r="B455" s="4" t="s">
        <v>1502</v>
      </c>
    </row>
    <row r="456">
      <c r="A456" s="4" t="s">
        <v>700</v>
      </c>
      <c r="B456" s="4" t="s">
        <v>1503</v>
      </c>
    </row>
    <row r="457">
      <c r="A457" s="4" t="s">
        <v>705</v>
      </c>
      <c r="B457" s="4" t="s">
        <v>1294</v>
      </c>
    </row>
    <row r="458">
      <c r="A458" s="4" t="s">
        <v>707</v>
      </c>
      <c r="B458" s="4" t="s">
        <v>1504</v>
      </c>
    </row>
    <row r="459">
      <c r="A459" s="4" t="s">
        <v>709</v>
      </c>
      <c r="B459" s="4" t="s">
        <v>1505</v>
      </c>
    </row>
    <row r="460">
      <c r="A460" s="4" t="s">
        <v>711</v>
      </c>
      <c r="B460" s="4" t="s">
        <v>1166</v>
      </c>
    </row>
    <row r="461">
      <c r="A461" s="4" t="s">
        <v>713</v>
      </c>
      <c r="B461" s="4" t="s">
        <v>1496</v>
      </c>
    </row>
    <row r="462">
      <c r="A462" s="4" t="s">
        <v>715</v>
      </c>
      <c r="B462" s="4" t="s">
        <v>1506</v>
      </c>
    </row>
    <row r="463">
      <c r="A463" s="4" t="s">
        <v>717</v>
      </c>
      <c r="B463" s="4" t="s">
        <v>1313</v>
      </c>
    </row>
    <row r="464">
      <c r="A464" s="4" t="s">
        <v>1120</v>
      </c>
      <c r="B464" s="4" t="s">
        <v>1507</v>
      </c>
    </row>
    <row r="465">
      <c r="A465" s="4" t="s">
        <v>1122</v>
      </c>
      <c r="B465" s="4" t="s">
        <v>1508</v>
      </c>
    </row>
    <row r="466">
      <c r="A466" s="4" t="s">
        <v>719</v>
      </c>
      <c r="B466" s="4" t="s">
        <v>1209</v>
      </c>
    </row>
    <row r="467">
      <c r="A467" s="4" t="s">
        <v>721</v>
      </c>
      <c r="B467" s="4" t="s">
        <v>1509</v>
      </c>
    </row>
    <row r="468">
      <c r="A468" s="4" t="s">
        <v>723</v>
      </c>
      <c r="B468" s="4" t="s">
        <v>1510</v>
      </c>
    </row>
    <row r="469">
      <c r="A469" s="4" t="s">
        <v>725</v>
      </c>
      <c r="B469" s="4" t="s">
        <v>1397</v>
      </c>
    </row>
    <row r="470">
      <c r="A470" s="4" t="s">
        <v>727</v>
      </c>
      <c r="B470" s="4" t="s">
        <v>1511</v>
      </c>
    </row>
    <row r="471">
      <c r="A471" s="4" t="s">
        <v>1124</v>
      </c>
      <c r="B471" s="4" t="s">
        <v>1512</v>
      </c>
    </row>
    <row r="472">
      <c r="A472" s="4" t="s">
        <v>1513</v>
      </c>
      <c r="B472" s="4" t="s">
        <v>1201</v>
      </c>
    </row>
    <row r="473">
      <c r="A473" s="4" t="s">
        <v>729</v>
      </c>
      <c r="B473" s="4" t="s">
        <v>1514</v>
      </c>
    </row>
    <row r="474">
      <c r="A474" s="4" t="s">
        <v>731</v>
      </c>
      <c r="B474" s="4" t="s">
        <v>1515</v>
      </c>
    </row>
    <row r="475">
      <c r="A475" s="4" t="s">
        <v>803</v>
      </c>
      <c r="B475" s="4" t="s">
        <v>1516</v>
      </c>
    </row>
    <row r="476">
      <c r="A476" s="4" t="s">
        <v>7</v>
      </c>
      <c r="B476" s="4" t="s">
        <v>1156</v>
      </c>
    </row>
    <row r="477">
      <c r="A477" s="4" t="s">
        <v>819</v>
      </c>
      <c r="B477" s="4" t="s">
        <v>1161</v>
      </c>
    </row>
    <row r="478">
      <c r="A478" s="4" t="s">
        <v>16</v>
      </c>
      <c r="B478" s="4" t="s">
        <v>1163</v>
      </c>
    </row>
    <row r="479">
      <c r="A479" s="4" t="s">
        <v>31</v>
      </c>
      <c r="B479" s="4" t="s">
        <v>1517</v>
      </c>
    </row>
    <row r="480">
      <c r="A480" s="4" t="s">
        <v>34</v>
      </c>
      <c r="B480" s="4" t="s">
        <v>1518</v>
      </c>
    </row>
    <row r="481">
      <c r="A481" s="4" t="s">
        <v>752</v>
      </c>
      <c r="B481" s="4" t="s">
        <v>1519</v>
      </c>
    </row>
    <row r="482">
      <c r="A482" s="4" t="s">
        <v>36</v>
      </c>
      <c r="B482" s="4" t="s">
        <v>1520</v>
      </c>
    </row>
    <row r="483">
      <c r="A483" s="4" t="s">
        <v>38</v>
      </c>
      <c r="B483" s="4" t="s">
        <v>1521</v>
      </c>
    </row>
    <row r="484">
      <c r="A484" s="4" t="s">
        <v>40</v>
      </c>
      <c r="B484" s="4" t="s">
        <v>1184</v>
      </c>
    </row>
    <row r="485">
      <c r="A485" s="4" t="s">
        <v>42</v>
      </c>
      <c r="B485" s="4" t="s">
        <v>1522</v>
      </c>
    </row>
    <row r="486">
      <c r="A486" s="4" t="s">
        <v>59</v>
      </c>
      <c r="B486" s="4" t="s">
        <v>1523</v>
      </c>
    </row>
    <row r="487">
      <c r="A487" s="4" t="s">
        <v>63</v>
      </c>
      <c r="B487" s="4" t="s">
        <v>65</v>
      </c>
    </row>
    <row r="488">
      <c r="A488" s="4" t="s">
        <v>67</v>
      </c>
      <c r="B488" s="4" t="s">
        <v>1224</v>
      </c>
    </row>
    <row r="489">
      <c r="A489" s="4" t="s">
        <v>835</v>
      </c>
      <c r="B489" s="4" t="s">
        <v>1524</v>
      </c>
    </row>
    <row r="490">
      <c r="A490" s="4" t="s">
        <v>94</v>
      </c>
      <c r="B490" s="4" t="s">
        <v>1177</v>
      </c>
    </row>
    <row r="491">
      <c r="A491" s="4" t="s">
        <v>846</v>
      </c>
      <c r="B491" s="4" t="s">
        <v>1188</v>
      </c>
    </row>
    <row r="492">
      <c r="A492" s="4" t="s">
        <v>853</v>
      </c>
      <c r="B492" s="4" t="s">
        <v>1525</v>
      </c>
    </row>
    <row r="493">
      <c r="A493" s="4" t="s">
        <v>870</v>
      </c>
      <c r="B493" s="4" t="s">
        <v>1526</v>
      </c>
    </row>
    <row r="494">
      <c r="A494" s="4" t="s">
        <v>872</v>
      </c>
      <c r="B494" s="4" t="s">
        <v>1231</v>
      </c>
    </row>
    <row r="495">
      <c r="A495" s="4" t="s">
        <v>876</v>
      </c>
      <c r="B495" s="4" t="s">
        <v>1527</v>
      </c>
    </row>
    <row r="496">
      <c r="A496" s="4" t="s">
        <v>153</v>
      </c>
      <c r="B496" s="4" t="s">
        <v>1528</v>
      </c>
    </row>
    <row r="497">
      <c r="A497" s="4" t="s">
        <v>158</v>
      </c>
      <c r="B497" s="4" t="s">
        <v>1529</v>
      </c>
    </row>
    <row r="498">
      <c r="A498" s="4" t="s">
        <v>892</v>
      </c>
      <c r="B498" s="4" t="s">
        <v>1207</v>
      </c>
    </row>
    <row r="499">
      <c r="A499" s="4" t="s">
        <v>175</v>
      </c>
      <c r="B499" s="4" t="s">
        <v>1172</v>
      </c>
    </row>
    <row r="500">
      <c r="A500" s="4" t="s">
        <v>768</v>
      </c>
      <c r="B500" s="4" t="s">
        <v>1224</v>
      </c>
    </row>
    <row r="501">
      <c r="A501" s="4" t="s">
        <v>245</v>
      </c>
      <c r="B501" s="4" t="s">
        <v>1530</v>
      </c>
    </row>
    <row r="502">
      <c r="A502" s="4" t="s">
        <v>314</v>
      </c>
      <c r="B502" s="4" t="s">
        <v>1302</v>
      </c>
    </row>
    <row r="503">
      <c r="A503" s="4" t="s">
        <v>772</v>
      </c>
      <c r="B503" s="4" t="s">
        <v>1411</v>
      </c>
    </row>
    <row r="504">
      <c r="A504" s="4" t="s">
        <v>334</v>
      </c>
      <c r="B504" s="4" t="s">
        <v>1531</v>
      </c>
    </row>
    <row r="505">
      <c r="A505" s="4" t="s">
        <v>945</v>
      </c>
      <c r="B505" s="4" t="s">
        <v>1177</v>
      </c>
    </row>
    <row r="506">
      <c r="A506" s="4" t="s">
        <v>774</v>
      </c>
      <c r="B506" s="4" t="s">
        <v>1532</v>
      </c>
    </row>
    <row r="507">
      <c r="A507" s="4" t="s">
        <v>968</v>
      </c>
      <c r="B507" s="4" t="s">
        <v>1175</v>
      </c>
    </row>
    <row r="508">
      <c r="A508" s="4" t="s">
        <v>399</v>
      </c>
      <c r="B508" s="4" t="s">
        <v>1349</v>
      </c>
    </row>
    <row r="509">
      <c r="A509" s="4" t="s">
        <v>972</v>
      </c>
      <c r="B509" s="4" t="s">
        <v>1533</v>
      </c>
    </row>
    <row r="510">
      <c r="A510" s="4" t="s">
        <v>420</v>
      </c>
      <c r="B510" s="4" t="s">
        <v>1534</v>
      </c>
    </row>
    <row r="511">
      <c r="A511" s="4" t="s">
        <v>422</v>
      </c>
      <c r="B511" s="4" t="s">
        <v>1535</v>
      </c>
    </row>
    <row r="512">
      <c r="A512" s="4" t="s">
        <v>424</v>
      </c>
      <c r="B512" s="4" t="s">
        <v>1166</v>
      </c>
    </row>
    <row r="513">
      <c r="A513" s="4" t="s">
        <v>426</v>
      </c>
      <c r="B513" s="4" t="s">
        <v>1536</v>
      </c>
    </row>
    <row r="514">
      <c r="A514" s="4" t="s">
        <v>432</v>
      </c>
      <c r="B514" s="4" t="s">
        <v>1537</v>
      </c>
    </row>
    <row r="515">
      <c r="A515" s="4" t="s">
        <v>434</v>
      </c>
      <c r="B515" s="4" t="s">
        <v>1537</v>
      </c>
    </row>
    <row r="516">
      <c r="A516" s="4" t="s">
        <v>442</v>
      </c>
      <c r="B516" s="4" t="s">
        <v>1224</v>
      </c>
    </row>
    <row r="517">
      <c r="A517" s="4" t="s">
        <v>780</v>
      </c>
      <c r="B517" s="4" t="s">
        <v>1538</v>
      </c>
    </row>
    <row r="518">
      <c r="A518" s="4" t="s">
        <v>466</v>
      </c>
      <c r="B518" s="4" t="s">
        <v>1267</v>
      </c>
    </row>
    <row r="519">
      <c r="A519" s="4" t="s">
        <v>744</v>
      </c>
      <c r="B519" s="4" t="s">
        <v>1282</v>
      </c>
    </row>
    <row r="520">
      <c r="A520" s="4" t="s">
        <v>482</v>
      </c>
      <c r="B520" s="4" t="s">
        <v>1539</v>
      </c>
    </row>
    <row r="521">
      <c r="A521" s="4" t="s">
        <v>1028</v>
      </c>
      <c r="B521" s="4" t="s">
        <v>1540</v>
      </c>
    </row>
    <row r="522">
      <c r="A522" s="4" t="s">
        <v>517</v>
      </c>
      <c r="B522" s="4" t="s">
        <v>1177</v>
      </c>
    </row>
    <row r="523">
      <c r="A523" s="4" t="s">
        <v>526</v>
      </c>
      <c r="B523" s="4" t="s">
        <v>1267</v>
      </c>
    </row>
    <row r="524">
      <c r="A524" s="4" t="s">
        <v>781</v>
      </c>
      <c r="B524" s="4" t="s">
        <v>1532</v>
      </c>
    </row>
    <row r="525">
      <c r="A525" s="4" t="s">
        <v>544</v>
      </c>
      <c r="B525" s="4" t="s">
        <v>1264</v>
      </c>
    </row>
    <row r="526">
      <c r="A526" s="4" t="s">
        <v>1061</v>
      </c>
      <c r="B526" s="4" t="s">
        <v>1434</v>
      </c>
    </row>
    <row r="527">
      <c r="A527" s="4" t="s">
        <v>560</v>
      </c>
      <c r="B527" s="4" t="s">
        <v>1541</v>
      </c>
    </row>
    <row r="528">
      <c r="A528" s="4" t="s">
        <v>589</v>
      </c>
      <c r="B528" s="4" t="s">
        <v>1542</v>
      </c>
    </row>
    <row r="529">
      <c r="A529" s="4" t="s">
        <v>599</v>
      </c>
      <c r="B529" s="4" t="s">
        <v>1331</v>
      </c>
    </row>
    <row r="530">
      <c r="A530" s="4" t="s">
        <v>605</v>
      </c>
      <c r="B530" s="4" t="s">
        <v>1264</v>
      </c>
    </row>
    <row r="531">
      <c r="A531" s="4" t="s">
        <v>1084</v>
      </c>
      <c r="B531" s="4" t="s">
        <v>1177</v>
      </c>
    </row>
    <row r="532">
      <c r="A532" s="4" t="s">
        <v>646</v>
      </c>
      <c r="B532" s="4" t="s">
        <v>1543</v>
      </c>
    </row>
    <row r="533">
      <c r="A533" s="4" t="s">
        <v>648</v>
      </c>
      <c r="B533" s="4" t="s">
        <v>1544</v>
      </c>
    </row>
    <row r="534">
      <c r="A534" s="4" t="s">
        <v>650</v>
      </c>
      <c r="B534" s="4" t="s">
        <v>251</v>
      </c>
    </row>
    <row r="535">
      <c r="A535" s="4" t="s">
        <v>1093</v>
      </c>
      <c r="B535" s="4" t="s">
        <v>1545</v>
      </c>
    </row>
    <row r="536">
      <c r="A536" s="4" t="s">
        <v>652</v>
      </c>
      <c r="B536" s="4" t="s">
        <v>1546</v>
      </c>
    </row>
    <row r="537">
      <c r="A537" s="4" t="s">
        <v>1097</v>
      </c>
      <c r="B537" s="4" t="s">
        <v>1547</v>
      </c>
    </row>
    <row r="538">
      <c r="A538" s="4" t="s">
        <v>798</v>
      </c>
      <c r="B538" s="4" t="s">
        <v>1548</v>
      </c>
    </row>
    <row r="539">
      <c r="A539" s="4" t="s">
        <v>703</v>
      </c>
      <c r="B539" s="4" t="s">
        <v>1549</v>
      </c>
    </row>
  </sheetData>
  <drawing r:id="rId1"/>
</worksheet>
</file>